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66BF218-CE55-46BB-8414-AA2F2C58B3B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C2CBFB8-2DA5-49F2-9A7D-1E4DD76D8E9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H581" i="1"/>
  <c r="F569" i="1"/>
  <c r="H511" i="1"/>
  <c r="G511" i="1"/>
  <c r="F511" i="1"/>
  <c r="I516" i="1"/>
  <c r="H516" i="1"/>
  <c r="J88" i="1"/>
  <c r="G51" i="2" s="1"/>
  <c r="G54" i="2" s="1"/>
  <c r="J458" i="1"/>
  <c r="H627" i="1" s="1"/>
  <c r="J350" i="1"/>
  <c r="F29" i="13" s="1"/>
  <c r="G350" i="1"/>
  <c r="G354" i="1" s="1"/>
  <c r="H270" i="1"/>
  <c r="G269" i="1"/>
  <c r="J268" i="1"/>
  <c r="I268" i="1"/>
  <c r="G268" i="1"/>
  <c r="H236" i="1"/>
  <c r="H218" i="1"/>
  <c r="I195" i="1"/>
  <c r="I194" i="1"/>
  <c r="I203" i="1" s="1"/>
  <c r="I249" i="1" s="1"/>
  <c r="I263" i="1" s="1"/>
  <c r="H194" i="1"/>
  <c r="L194" i="1" s="1"/>
  <c r="H200" i="1"/>
  <c r="L200" i="1" s="1"/>
  <c r="H196" i="1"/>
  <c r="L196" i="1" s="1"/>
  <c r="G196" i="1"/>
  <c r="G195" i="1"/>
  <c r="G192" i="1"/>
  <c r="F196" i="1"/>
  <c r="F192" i="1"/>
  <c r="H147" i="1"/>
  <c r="H142" i="1"/>
  <c r="F102" i="1"/>
  <c r="F9" i="1"/>
  <c r="C9" i="2" s="1"/>
  <c r="C19" i="2" s="1"/>
  <c r="C60" i="2"/>
  <c r="B2" i="13"/>
  <c r="F8" i="13"/>
  <c r="G8" i="13"/>
  <c r="L214" i="1"/>
  <c r="L232" i="1"/>
  <c r="D39" i="13"/>
  <c r="F13" i="13"/>
  <c r="G13" i="13"/>
  <c r="L198" i="1"/>
  <c r="C114" i="2" s="1"/>
  <c r="L216" i="1"/>
  <c r="E13" i="13" s="1"/>
  <c r="C13" i="13" s="1"/>
  <c r="L234" i="1"/>
  <c r="F16" i="13"/>
  <c r="G16" i="13"/>
  <c r="E16" i="13" s="1"/>
  <c r="C16" i="13" s="1"/>
  <c r="L201" i="1"/>
  <c r="L219" i="1"/>
  <c r="L237" i="1"/>
  <c r="F5" i="13"/>
  <c r="G5" i="13"/>
  <c r="L189" i="1"/>
  <c r="L190" i="1"/>
  <c r="C11" i="10" s="1"/>
  <c r="L191" i="1"/>
  <c r="L192" i="1"/>
  <c r="L207" i="1"/>
  <c r="L208" i="1"/>
  <c r="L209" i="1"/>
  <c r="L210" i="1"/>
  <c r="L225" i="1"/>
  <c r="L226" i="1"/>
  <c r="L227" i="1"/>
  <c r="C12" i="10" s="1"/>
  <c r="L228" i="1"/>
  <c r="C13" i="10" s="1"/>
  <c r="F6" i="13"/>
  <c r="G6" i="13"/>
  <c r="L212" i="1"/>
  <c r="L230" i="1"/>
  <c r="F7" i="13"/>
  <c r="G7" i="13"/>
  <c r="L195" i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C20" i="10" s="1"/>
  <c r="L235" i="1"/>
  <c r="F15" i="13"/>
  <c r="G15" i="13"/>
  <c r="L218" i="1"/>
  <c r="L236" i="1"/>
  <c r="F17" i="13"/>
  <c r="G17" i="13"/>
  <c r="L243" i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G29" i="13"/>
  <c r="L351" i="1"/>
  <c r="L352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E101" i="2" s="1"/>
  <c r="L269" i="1"/>
  <c r="L282" i="1" s="1"/>
  <c r="L270" i="1"/>
  <c r="L271" i="1"/>
  <c r="E104" i="2" s="1"/>
  <c r="L273" i="1"/>
  <c r="L274" i="1"/>
  <c r="L275" i="1"/>
  <c r="L276" i="1"/>
  <c r="L277" i="1"/>
  <c r="L278" i="1"/>
  <c r="L279" i="1"/>
  <c r="L280" i="1"/>
  <c r="L287" i="1"/>
  <c r="C10" i="10" s="1"/>
  <c r="L288" i="1"/>
  <c r="L289" i="1"/>
  <c r="E103" i="2" s="1"/>
  <c r="L290" i="1"/>
  <c r="L292" i="1"/>
  <c r="L293" i="1"/>
  <c r="L294" i="1"/>
  <c r="L295" i="1"/>
  <c r="L296" i="1"/>
  <c r="L297" i="1"/>
  <c r="L298" i="1"/>
  <c r="L299" i="1"/>
  <c r="E117" i="2" s="1"/>
  <c r="L301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L253" i="1"/>
  <c r="L333" i="1"/>
  <c r="C32" i="10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G52" i="1"/>
  <c r="C35" i="10" s="1"/>
  <c r="H52" i="1"/>
  <c r="I52" i="1"/>
  <c r="F71" i="1"/>
  <c r="F86" i="1"/>
  <c r="F103" i="1"/>
  <c r="F104" i="1"/>
  <c r="G103" i="1"/>
  <c r="G104" i="1"/>
  <c r="H71" i="1"/>
  <c r="H86" i="1"/>
  <c r="H103" i="1"/>
  <c r="H104" i="1"/>
  <c r="I103" i="1"/>
  <c r="I104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E77" i="2" s="1"/>
  <c r="E83" i="2" s="1"/>
  <c r="H154" i="1"/>
  <c r="I139" i="1"/>
  <c r="I161" i="1" s="1"/>
  <c r="I154" i="1"/>
  <c r="C18" i="10"/>
  <c r="L242" i="1"/>
  <c r="C23" i="10" s="1"/>
  <c r="L324" i="1"/>
  <c r="E105" i="2" s="1"/>
  <c r="L246" i="1"/>
  <c r="L260" i="1"/>
  <c r="L261" i="1"/>
  <c r="L341" i="1"/>
  <c r="L342" i="1"/>
  <c r="E135" i="2" s="1"/>
  <c r="C26" i="10"/>
  <c r="I655" i="1"/>
  <c r="I660" i="1"/>
  <c r="G652" i="1"/>
  <c r="I659" i="1"/>
  <c r="C6" i="10"/>
  <c r="C5" i="10"/>
  <c r="C42" i="10"/>
  <c r="L366" i="1"/>
  <c r="L367" i="1"/>
  <c r="L368" i="1"/>
  <c r="L369" i="1"/>
  <c r="L370" i="1"/>
  <c r="L371" i="1"/>
  <c r="L372" i="1"/>
  <c r="F122" i="2" s="1"/>
  <c r="F136" i="2" s="1"/>
  <c r="C29" i="10"/>
  <c r="B2" i="10"/>
  <c r="L336" i="1"/>
  <c r="L337" i="1"/>
  <c r="L338" i="1"/>
  <c r="L339" i="1"/>
  <c r="K343" i="1"/>
  <c r="L511" i="1"/>
  <c r="F539" i="1"/>
  <c r="L512" i="1"/>
  <c r="F540" i="1" s="1"/>
  <c r="L513" i="1"/>
  <c r="F541" i="1"/>
  <c r="L516" i="1"/>
  <c r="G539" i="1" s="1"/>
  <c r="L517" i="1"/>
  <c r="L519" i="1" s="1"/>
  <c r="G540" i="1"/>
  <c r="L518" i="1"/>
  <c r="G541" i="1" s="1"/>
  <c r="L521" i="1"/>
  <c r="H539" i="1" s="1"/>
  <c r="H542" i="1" s="1"/>
  <c r="L522" i="1"/>
  <c r="H540" i="1"/>
  <c r="L523" i="1"/>
  <c r="H541" i="1"/>
  <c r="L526" i="1"/>
  <c r="I539" i="1"/>
  <c r="L527" i="1"/>
  <c r="L529" i="1" s="1"/>
  <c r="L528" i="1"/>
  <c r="I541" i="1" s="1"/>
  <c r="L531" i="1"/>
  <c r="J539" i="1"/>
  <c r="L532" i="1"/>
  <c r="J540" i="1"/>
  <c r="L533" i="1"/>
  <c r="J541" i="1"/>
  <c r="J542" i="1"/>
  <c r="K262" i="1"/>
  <c r="J262" i="1"/>
  <c r="I262" i="1"/>
  <c r="H262" i="1"/>
  <c r="G262" i="1"/>
  <c r="F262" i="1"/>
  <c r="C124" i="2"/>
  <c r="C123" i="2"/>
  <c r="A1" i="2"/>
  <c r="A2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F19" i="2" s="1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D19" i="2"/>
  <c r="C22" i="2"/>
  <c r="D22" i="2"/>
  <c r="E22" i="2"/>
  <c r="F22" i="2"/>
  <c r="I440" i="1"/>
  <c r="J23" i="1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I444" i="1" s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F34" i="2"/>
  <c r="F42" i="2" s="1"/>
  <c r="C35" i="2"/>
  <c r="D35" i="2"/>
  <c r="E35" i="2"/>
  <c r="F35" i="2"/>
  <c r="C36" i="2"/>
  <c r="D36" i="2"/>
  <c r="E36" i="2"/>
  <c r="F36" i="2"/>
  <c r="I446" i="1"/>
  <c r="J37" i="1"/>
  <c r="J43" i="1" s="1"/>
  <c r="G36" i="2"/>
  <c r="C37" i="2"/>
  <c r="C42" i="2" s="1"/>
  <c r="C43" i="2" s="1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2" i="2"/>
  <c r="D43" i="2" s="1"/>
  <c r="C48" i="2"/>
  <c r="C55" i="2" s="1"/>
  <c r="D48" i="2"/>
  <c r="D55" i="2" s="1"/>
  <c r="D96" i="2" s="1"/>
  <c r="E48" i="2"/>
  <c r="F48" i="2"/>
  <c r="F55" i="2" s="1"/>
  <c r="C49" i="2"/>
  <c r="C54" i="2" s="1"/>
  <c r="E49" i="2"/>
  <c r="C50" i="2"/>
  <c r="E50" i="2"/>
  <c r="C51" i="2"/>
  <c r="D51" i="2"/>
  <c r="D54" i="2" s="1"/>
  <c r="E51" i="2"/>
  <c r="F51" i="2"/>
  <c r="F54" i="2" s="1"/>
  <c r="D52" i="2"/>
  <c r="C53" i="2"/>
  <c r="D53" i="2"/>
  <c r="E53" i="2"/>
  <c r="E54" i="2" s="1"/>
  <c r="E55" i="2" s="1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C83" i="2" s="1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95" i="2"/>
  <c r="G95" i="2"/>
  <c r="C103" i="2"/>
  <c r="D107" i="2"/>
  <c r="F107" i="2"/>
  <c r="F137" i="2" s="1"/>
  <c r="G107" i="2"/>
  <c r="G137" i="2" s="1"/>
  <c r="E110" i="2"/>
  <c r="E120" i="2" s="1"/>
  <c r="E111" i="2"/>
  <c r="E112" i="2"/>
  <c r="C113" i="2"/>
  <c r="E113" i="2"/>
  <c r="E114" i="2"/>
  <c r="E115" i="2"/>
  <c r="E116" i="2"/>
  <c r="C117" i="2"/>
  <c r="F120" i="2"/>
  <c r="G120" i="2"/>
  <c r="C122" i="2"/>
  <c r="E122" i="2"/>
  <c r="D126" i="2"/>
  <c r="D136" i="2" s="1"/>
  <c r="E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490" i="1"/>
  <c r="C153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 s="1"/>
  <c r="G156" i="2" s="1"/>
  <c r="G493" i="1"/>
  <c r="C156" i="2" s="1"/>
  <c r="H493" i="1"/>
  <c r="D156" i="2"/>
  <c r="I493" i="1"/>
  <c r="E156" i="2"/>
  <c r="J493" i="1"/>
  <c r="F156" i="2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J609" i="1" s="1"/>
  <c r="I43" i="1"/>
  <c r="G615" i="1" s="1"/>
  <c r="F169" i="1"/>
  <c r="F184" i="1" s="1"/>
  <c r="I169" i="1"/>
  <c r="F175" i="1"/>
  <c r="G175" i="1"/>
  <c r="G184" i="1" s="1"/>
  <c r="H175" i="1"/>
  <c r="I175" i="1"/>
  <c r="I184" i="1" s="1"/>
  <c r="J175" i="1"/>
  <c r="F180" i="1"/>
  <c r="G180" i="1"/>
  <c r="H180" i="1"/>
  <c r="I180" i="1"/>
  <c r="H184" i="1"/>
  <c r="J184" i="1"/>
  <c r="F203" i="1"/>
  <c r="G203" i="1"/>
  <c r="J203" i="1"/>
  <c r="K203" i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J249" i="1"/>
  <c r="J263" i="1" s="1"/>
  <c r="K249" i="1"/>
  <c r="K263" i="1" s="1"/>
  <c r="L262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K329" i="1"/>
  <c r="K330" i="1"/>
  <c r="K344" i="1" s="1"/>
  <c r="F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F400" i="1"/>
  <c r="H633" i="1" s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I426" i="1" s="1"/>
  <c r="J425" i="1"/>
  <c r="J426" i="1"/>
  <c r="F438" i="1"/>
  <c r="G629" i="1" s="1"/>
  <c r="J629" i="1" s="1"/>
  <c r="G438" i="1"/>
  <c r="G630" i="1" s="1"/>
  <c r="H438" i="1"/>
  <c r="G631" i="1" s="1"/>
  <c r="J631" i="1" s="1"/>
  <c r="I438" i="1"/>
  <c r="G632" i="1" s="1"/>
  <c r="F444" i="1"/>
  <c r="G444" i="1"/>
  <c r="H444" i="1"/>
  <c r="F450" i="1"/>
  <c r="G450" i="1"/>
  <c r="H450" i="1"/>
  <c r="F451" i="1"/>
  <c r="G451" i="1"/>
  <c r="H630" i="1" s="1"/>
  <c r="H451" i="1"/>
  <c r="H631" i="1" s="1"/>
  <c r="F460" i="1"/>
  <c r="G460" i="1"/>
  <c r="H460" i="1"/>
  <c r="I460" i="1"/>
  <c r="I466" i="1" s="1"/>
  <c r="H615" i="1" s="1"/>
  <c r="F464" i="1"/>
  <c r="G464" i="1"/>
  <c r="H464" i="1"/>
  <c r="H466" i="1" s="1"/>
  <c r="H614" i="1" s="1"/>
  <c r="I464" i="1"/>
  <c r="J464" i="1"/>
  <c r="F466" i="1"/>
  <c r="H612" i="1" s="1"/>
  <c r="G466" i="1"/>
  <c r="H613" i="1" s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F524" i="1"/>
  <c r="G524" i="1"/>
  <c r="G535" i="1" s="1"/>
  <c r="H524" i="1"/>
  <c r="H53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G550" i="1"/>
  <c r="H550" i="1"/>
  <c r="I550" i="1"/>
  <c r="J550" i="1"/>
  <c r="K550" i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H561" i="1" s="1"/>
  <c r="I560" i="1"/>
  <c r="J560" i="1"/>
  <c r="K560" i="1"/>
  <c r="I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 s="1"/>
  <c r="J641" i="1" s="1"/>
  <c r="K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G610" i="1"/>
  <c r="G614" i="1"/>
  <c r="H617" i="1"/>
  <c r="H618" i="1"/>
  <c r="H619" i="1"/>
  <c r="H620" i="1"/>
  <c r="H622" i="1"/>
  <c r="H623" i="1"/>
  <c r="H625" i="1"/>
  <c r="H626" i="1"/>
  <c r="H628" i="1"/>
  <c r="H629" i="1"/>
  <c r="G633" i="1"/>
  <c r="G635" i="1"/>
  <c r="G637" i="1"/>
  <c r="G640" i="1"/>
  <c r="G641" i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E96" i="2" l="1"/>
  <c r="F43" i="2"/>
  <c r="K539" i="1"/>
  <c r="G542" i="1"/>
  <c r="E107" i="2"/>
  <c r="C112" i="2"/>
  <c r="E8" i="13"/>
  <c r="C17" i="10"/>
  <c r="L426" i="1"/>
  <c r="G628" i="1" s="1"/>
  <c r="J628" i="1" s="1"/>
  <c r="G42" i="2"/>
  <c r="E43" i="2"/>
  <c r="G639" i="1"/>
  <c r="J639" i="1" s="1"/>
  <c r="D15" i="13"/>
  <c r="C15" i="13" s="1"/>
  <c r="F652" i="1"/>
  <c r="I652" i="1" s="1"/>
  <c r="H637" i="1"/>
  <c r="J637" i="1" s="1"/>
  <c r="C21" i="10"/>
  <c r="C116" i="2"/>
  <c r="J630" i="1"/>
  <c r="J615" i="1"/>
  <c r="G153" i="2"/>
  <c r="F542" i="1"/>
  <c r="G185" i="1"/>
  <c r="G618" i="1" s="1"/>
  <c r="J618" i="1" s="1"/>
  <c r="F185" i="1"/>
  <c r="G617" i="1" s="1"/>
  <c r="J617" i="1" s="1"/>
  <c r="J632" i="1"/>
  <c r="J19" i="1"/>
  <c r="G611" i="1" s="1"/>
  <c r="G9" i="2"/>
  <c r="G19" i="2" s="1"/>
  <c r="L561" i="1"/>
  <c r="G22" i="2"/>
  <c r="G32" i="2" s="1"/>
  <c r="J33" i="1"/>
  <c r="J44" i="1" s="1"/>
  <c r="H611" i="1" s="1"/>
  <c r="G616" i="1"/>
  <c r="C15" i="10"/>
  <c r="D6" i="13"/>
  <c r="C6" i="13" s="1"/>
  <c r="C110" i="2"/>
  <c r="C120" i="2" s="1"/>
  <c r="C96" i="2"/>
  <c r="L400" i="1"/>
  <c r="C130" i="2"/>
  <c r="C136" i="2" s="1"/>
  <c r="C38" i="10"/>
  <c r="L203" i="1"/>
  <c r="I451" i="1"/>
  <c r="H632" i="1" s="1"/>
  <c r="G33" i="13"/>
  <c r="J344" i="1"/>
  <c r="H638" i="1"/>
  <c r="J638" i="1" s="1"/>
  <c r="K541" i="1"/>
  <c r="F33" i="13"/>
  <c r="I185" i="1"/>
  <c r="G620" i="1" s="1"/>
  <c r="J620" i="1" s="1"/>
  <c r="G55" i="2"/>
  <c r="G96" i="2" s="1"/>
  <c r="J614" i="1"/>
  <c r="L535" i="1"/>
  <c r="C133" i="2"/>
  <c r="D31" i="13"/>
  <c r="C31" i="13" s="1"/>
  <c r="L330" i="1"/>
  <c r="C104" i="2"/>
  <c r="G634" i="1"/>
  <c r="J634" i="1" s="1"/>
  <c r="L374" i="1"/>
  <c r="G626" i="1" s="1"/>
  <c r="J626" i="1" s="1"/>
  <c r="F19" i="1"/>
  <c r="G607" i="1" s="1"/>
  <c r="I540" i="1"/>
  <c r="I542" i="1" s="1"/>
  <c r="H161" i="1"/>
  <c r="C39" i="10" s="1"/>
  <c r="H25" i="13"/>
  <c r="D14" i="13"/>
  <c r="C14" i="13" s="1"/>
  <c r="D7" i="13"/>
  <c r="C7" i="13" s="1"/>
  <c r="D5" i="13"/>
  <c r="L239" i="1"/>
  <c r="H650" i="1" s="1"/>
  <c r="H621" i="1"/>
  <c r="G613" i="1"/>
  <c r="J613" i="1" s="1"/>
  <c r="C102" i="2"/>
  <c r="L221" i="1"/>
  <c r="G650" i="1" s="1"/>
  <c r="C19" i="10"/>
  <c r="L350" i="1"/>
  <c r="J103" i="1"/>
  <c r="J104" i="1" s="1"/>
  <c r="H203" i="1"/>
  <c r="H249" i="1" s="1"/>
  <c r="H263" i="1" s="1"/>
  <c r="C101" i="2"/>
  <c r="F77" i="2"/>
  <c r="F83" i="2" s="1"/>
  <c r="F96" i="2" s="1"/>
  <c r="C115" i="2"/>
  <c r="E102" i="2"/>
  <c r="G612" i="1"/>
  <c r="J612" i="1" s="1"/>
  <c r="J460" i="1"/>
  <c r="J466" i="1" s="1"/>
  <c r="H616" i="1" s="1"/>
  <c r="I44" i="1"/>
  <c r="H610" i="1" s="1"/>
  <c r="J610" i="1" s="1"/>
  <c r="L343" i="1"/>
  <c r="C16" i="10"/>
  <c r="C106" i="2"/>
  <c r="C25" i="10"/>
  <c r="E123" i="2"/>
  <c r="E136" i="2" s="1"/>
  <c r="C24" i="10"/>
  <c r="C105" i="2"/>
  <c r="J185" i="1" l="1"/>
  <c r="C36" i="10"/>
  <c r="C5" i="13"/>
  <c r="G627" i="1"/>
  <c r="J627" i="1" s="1"/>
  <c r="H636" i="1"/>
  <c r="E33" i="13"/>
  <c r="D35" i="13" s="1"/>
  <c r="C8" i="13"/>
  <c r="C107" i="2"/>
  <c r="C137" i="2" s="1"/>
  <c r="K540" i="1"/>
  <c r="K542" i="1" s="1"/>
  <c r="J607" i="1"/>
  <c r="H185" i="1"/>
  <c r="G619" i="1" s="1"/>
  <c r="J619" i="1" s="1"/>
  <c r="E137" i="2"/>
  <c r="L354" i="1"/>
  <c r="F651" i="1"/>
  <c r="I651" i="1" s="1"/>
  <c r="D119" i="2"/>
  <c r="D120" i="2" s="1"/>
  <c r="D137" i="2" s="1"/>
  <c r="D29" i="13"/>
  <c r="C29" i="13" s="1"/>
  <c r="H651" i="1"/>
  <c r="H654" i="1" s="1"/>
  <c r="G654" i="1"/>
  <c r="J611" i="1"/>
  <c r="F650" i="1"/>
  <c r="L249" i="1"/>
  <c r="L263" i="1" s="1"/>
  <c r="G622" i="1" s="1"/>
  <c r="J622" i="1" s="1"/>
  <c r="G43" i="2"/>
  <c r="C25" i="13"/>
  <c r="H33" i="13"/>
  <c r="J616" i="1"/>
  <c r="L344" i="1"/>
  <c r="G623" i="1" s="1"/>
  <c r="J623" i="1" s="1"/>
  <c r="G651" i="1"/>
  <c r="H662" i="1" l="1"/>
  <c r="H657" i="1"/>
  <c r="F654" i="1"/>
  <c r="I650" i="1"/>
  <c r="I654" i="1" s="1"/>
  <c r="D33" i="13"/>
  <c r="D36" i="13" s="1"/>
  <c r="G625" i="1"/>
  <c r="J625" i="1" s="1"/>
  <c r="C27" i="10"/>
  <c r="C41" i="10"/>
  <c r="D36" i="10" s="1"/>
  <c r="G662" i="1"/>
  <c r="G657" i="1"/>
  <c r="G636" i="1"/>
  <c r="J636" i="1" s="1"/>
  <c r="G621" i="1"/>
  <c r="J621" i="1" s="1"/>
  <c r="D27" i="10" l="1"/>
  <c r="C28" i="10"/>
  <c r="D40" i="10"/>
  <c r="D37" i="10"/>
  <c r="D35" i="10"/>
  <c r="D39" i="10"/>
  <c r="D38" i="10"/>
  <c r="H646" i="1"/>
  <c r="I657" i="1"/>
  <c r="I662" i="1"/>
  <c r="C7" i="10" s="1"/>
  <c r="F662" i="1"/>
  <c r="C4" i="10" s="1"/>
  <c r="F657" i="1"/>
  <c r="D41" i="10" l="1"/>
  <c r="D22" i="10"/>
  <c r="D18" i="10"/>
  <c r="C30" i="10"/>
  <c r="D26" i="10"/>
  <c r="D20" i="10"/>
  <c r="D13" i="10"/>
  <c r="D11" i="10"/>
  <c r="D12" i="10"/>
  <c r="D23" i="10"/>
  <c r="D10" i="10"/>
  <c r="D28" i="10" s="1"/>
  <c r="D21" i="10"/>
  <c r="D25" i="10"/>
  <c r="D16" i="10"/>
  <c r="D17" i="10"/>
  <c r="D24" i="10"/>
  <c r="D19" i="10"/>
  <c r="D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756E9A0-AB2E-41A8-ADCB-65EDFE33588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7CBAC3B-FE4F-4CC3-B0EE-4A150D27C54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1841954-A87C-4940-86BE-4665774CA9B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AD438CF-C9B7-4B10-A7F4-F6D47707E40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4457421-55EC-48A6-8927-1D3C1C7BA82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0BE66D4-6C19-46C9-B22D-7492FCCD91E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2C14034-D1B9-4D3F-BA43-1518272FCD1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6D75B1A-0495-49F2-AD97-7F38732E412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3C5FEF7-3670-4033-813E-8546485A8B7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D954D85-3D79-4988-AAD7-CB23A7C139B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592B0F9-EBCE-4166-BDD0-B6A0B3C41AD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83F967C-3956-4D7B-A718-B23359A69FB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<sst xmlns="http://schemas.openxmlformats.org/spreadsheetml/2006/main" count="3858" uniqueCount="895">
  <si>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</si>
  <si>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</si>
  <si>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</si>
  <si>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</si>
  <si>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</si>
  <si>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</si>
  <si>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</si>
  <si>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</si>
  <si>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</si>
  <si>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</si>
  <si>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</si>
  <si>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</si>
  <si>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</si>
  <si>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</si>
  <si>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</si>
  <si>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</si>
  <si>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</si>
  <si>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</si>
  <si>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</si>
  <si>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</si>
  <si>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</si>
  <si>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</si>
  <si>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</si>
  <si>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</si>
  <si>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</si>
  <si>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</si>
  <si>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</si>
  <si>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</si>
  <si>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</si>
  <si>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</si>
  <si>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</si>
  <si>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</si>
  <si>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</si>
  <si>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</si>
  <si>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</si>
  <si>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</si>
  <si>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</si>
  <si>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</si>
  <si>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</si>
  <si>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</si>
  <si>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</si>
  <si>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</si>
  <si>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</si>
  <si>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</si>
  <si>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</si>
  <si>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</si>
  <si>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</si>
  <si>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</si>
  <si>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</si>
  <si>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</si>
  <si>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</si>
  <si>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</si>
  <si>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</si>
  <si>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</si>
  <si>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</si>
  <si>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</si>
  <si>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</si>
  <si>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</si>
  <si>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</si>
  <si>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</si>
  <si>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</si>
  <si>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</si>
  <si>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</si>
  <si>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</si>
  <si>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</si>
  <si>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</si>
  <si>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</si>
  <si>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</si>
  <si>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</si>
  <si>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</si>
  <si>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</si>
  <si>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</si>
  <si>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</si>
  <si>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</si>
  <si>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</si>
  <si>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</si>
  <si>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</si>
  <si>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</si>
  <si>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</si>
  <si>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</si>
  <si>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</si>
  <si>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</si>
  <si>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</si>
  <si>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</si>
  <si>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</si>
  <si>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</si>
  <si>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</si>
  <si>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</si>
  <si>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</si>
  <si>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</si>
  <si>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</si>
  <si>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</si>
  <si>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</si>
  <si>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</si>
  <si>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</si>
  <si>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</si>
  <si>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</si>
  <si>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</si>
  <si>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</si>
  <si>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</si>
  <si>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</si>
  <si>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</si>
  <si>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</si>
  <si>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</si>
  <si>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</si>
  <si>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</si>
  <si>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</si>
  <si>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</si>
  <si>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</si>
  <si>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</si>
  <si>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</si>
  <si>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</si>
  <si>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</si>
  <si>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</si>
  <si>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</si>
  <si>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</si>
  <si>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</si>
  <si>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</si>
  <si>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</si>
  <si>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</si>
  <si>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</si>
  <si>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</si>
  <si>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</si>
  <si>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</si>
  <si>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</si>
  <si>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</si>
  <si>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</si>
  <si>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</si>
  <si>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</si>
  <si>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</si>
  <si>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</si>
  <si>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</si>
  <si>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</si>
  <si>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</si>
  <si>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</si>
  <si>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</si>
  <si>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</si>
  <si>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</si>
  <si>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</si>
  <si>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</si>
  <si>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</si>
  <si>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</si>
  <si>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</si>
  <si>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</si>
  <si>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</si>
  <si>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</si>
  <si>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</si>
  <si>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</si>
  <si>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</si>
  <si>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</si>
  <si>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</si>
  <si>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</si>
  <si>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</si>
  <si>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</si>
  <si>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</si>
  <si>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</si>
  <si>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</si>
  <si>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</si>
  <si>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</si>
  <si>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</si>
  <si>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</si>
  <si>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</si>
  <si>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</si>
  <si>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</si>
  <si>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</si>
  <si>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</si>
  <si>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</si>
  <si>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</si>
  <si>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</si>
  <si>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</si>
  <si>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</si>
  <si>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</si>
  <si>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</si>
  <si>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</si>
  <si>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</si>
  <si>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</si>
  <si>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</si>
  <si>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</si>
  <si>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</si>
  <si>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</si>
  <si>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</si>
  <si>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</si>
  <si>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</si>
  <si>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</si>
  <si>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</si>
  <si>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</si>
  <si>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</si>
  <si>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</si>
  <si>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</si>
  <si>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</si>
  <si>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</si>
  <si>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</si>
  <si>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</si>
  <si>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</si>
  <si>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</si>
  <si>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</si>
  <si>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</si>
  <si>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</si>
  <si>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</si>
  <si>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</si>
  <si>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</si>
  <si>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</si>
  <si>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</si>
  <si>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</si>
  <si>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</si>
  <si>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</si>
  <si>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</si>
  <si>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</si>
  <si>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</si>
  <si>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</si>
  <si>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</si>
  <si>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</si>
  <si>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</si>
  <si>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</si>
  <si>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</si>
  <si>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</si>
  <si>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</si>
  <si>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</si>
  <si>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</si>
  <si>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</si>
  <si>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</si>
  <si>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</si>
  <si>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</si>
  <si>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</si>
  <si>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</si>
  <si>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</si>
  <si>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</si>
  <si>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</si>
  <si>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</si>
  <si>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</si>
  <si>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</si>
  <si>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</si>
  <si>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</si>
  <si>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</si>
  <si>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</si>
  <si>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</si>
  <si>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</si>
  <si>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</si>
  <si>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</si>
  <si>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</si>
  <si>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</si>
  <si>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</si>
  <si>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</si>
  <si>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</si>
  <si>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</si>
  <si>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</si>
  <si>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</si>
  <si>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</si>
  <si>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</si>
  <si>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</si>
  <si>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</si>
  <si>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</si>
  <si>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</si>
  <si>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</si>
  <si>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</si>
  <si>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</si>
  <si>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</si>
  <si>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</si>
  <si>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</si>
  <si>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</si>
  <si>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</si>
  <si>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</si>
  <si>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</si>
  <si>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</si>
  <si>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</si>
  <si>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</si>
  <si>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</si>
  <si>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</si>
  <si>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</si>
  <si>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</si>
  <si>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</si>
  <si>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</si>
  <si>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</si>
  <si>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</si>
  <si>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</si>
  <si>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</si>
  <si>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</si>
  <si>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</si>
  <si>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</si>
  <si>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</si>
  <si>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</si>
  <si>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</si>
  <si>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</si>
  <si>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</si>
  <si>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</si>
  <si>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</si>
  <si>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</si>
  <si>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</si>
  <si>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</si>
  <si>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</si>
  <si>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</si>
  <si>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</si>
  <si>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</si>
  <si>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</si>
  <si>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</si>
  <si>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</si>
  <si>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</si>
  <si>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</si>
  <si>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</si>
  <si>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</si>
  <si>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</si>
  <si>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</si>
  <si>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</si>
  <si>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</si>
  <si>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</si>
  <si>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</si>
  <si>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</si>
  <si>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</si>
  <si>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</si>
  <si>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</si>
  <si>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</si>
  <si>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</si>
  <si>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</si>
  <si>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</si>
  <si>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</si>
  <si>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</si>
  <si>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</si>
  <si>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</si>
  <si>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</si>
  <si>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</si>
  <si>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</si>
  <si>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</si>
  <si>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</si>
  <si>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</si>
  <si>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</si>
  <si>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</si>
  <si>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</si>
  <si>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</si>
  <si>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</si>
  <si>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</si>
  <si>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</si>
  <si>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</si>
  <si>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</si>
  <si>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</si>
  <si>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</si>
  <si>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</si>
  <si>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</si>
  <si>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</si>
  <si>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</si>
  <si>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</si>
  <si>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</si>
  <si>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</si>
  <si>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</si>
  <si>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</si>
  <si>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</si>
  <si>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</si>
  <si>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</si>
  <si>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</si>
  <si>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</si>
  <si>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</si>
  <si>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</si>
  <si>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</si>
  <si>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</si>
  <si>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</si>
  <si>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</si>
  <si>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</si>
  <si>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</si>
  <si>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</si>
  <si>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</si>
  <si>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</si>
  <si>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</si>
  <si>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</si>
  <si>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</si>
  <si>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</si>
  <si>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</si>
  <si>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</si>
  <si>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</si>
  <si>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</si>
  <si>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</si>
  <si>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</si>
  <si>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</si>
  <si>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</si>
  <si>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</si>
  <si>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</si>
  <si>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</si>
  <si>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</si>
  <si>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</si>
  <si>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</si>
  <si>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</si>
  <si>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</si>
  <si>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</si>
  <si>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</si>
  <si>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</si>
  <si>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</si>
  <si>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</si>
  <si>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</si>
  <si>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</si>
  <si>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</si>
  <si>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</si>
  <si>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</si>
  <si>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</si>
  <si>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</si>
  <si>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</si>
  <si>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</si>
  <si>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</si>
  <si>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</si>
  <si>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</si>
  <si>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</si>
  <si>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</si>
  <si>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</si>
  <si>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</si>
  <si>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</si>
  <si>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</si>
  <si>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</si>
  <si>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</si>
  <si>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</si>
  <si>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</si>
  <si>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</si>
  <si>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</si>
  <si>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</si>
  <si>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</si>
  <si>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</si>
  <si>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</si>
  <si>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</si>
  <si>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</si>
  <si>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</si>
  <si>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</si>
  <si>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</si>
  <si>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</si>
  <si>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</si>
  <si>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</si>
  <si>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</si>
  <si>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</si>
  <si>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</si>
  <si>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</si>
  <si>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</si>
  <si>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</si>
  <si>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</si>
  <si>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</si>
  <si>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</si>
  <si>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</si>
  <si>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</si>
  <si>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</si>
  <si>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</si>
  <si>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</si>
  <si>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</si>
  <si>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</si>
  <si>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</si>
  <si>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</si>
  <si>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</si>
  <si>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</si>
  <si>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</si>
  <si>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</si>
  <si>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</si>
  <si>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</si>
  <si>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</si>
  <si>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</si>
  <si>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</si>
  <si>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</si>
  <si>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</si>
  <si>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</si>
  <si>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</si>
  <si>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</si>
  <si>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</si>
  <si>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</si>
  <si>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</si>
  <si>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</si>
  <si>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</si>
  <si>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</si>
  <si>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</si>
  <si>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</si>
  <si>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</si>
  <si>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</si>
  <si>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</si>
  <si>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</si>
  <si>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</si>
  <si>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</si>
  <si>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</si>
  <si>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</si>
  <si>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</si>
  <si>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</si>
  <si>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</si>
  <si>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</si>
  <si>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</si>
  <si>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</si>
  <si>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</si>
  <si>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</si>
  <si>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</si>
  <si>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</si>
  <si>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</si>
  <si>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</si>
  <si>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</si>
  <si>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</si>
  <si>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</si>
  <si>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</si>
  <si>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</si>
  <si>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</si>
  <si>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</si>
  <si>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</si>
  <si>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</si>
  <si>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</si>
  <si>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</si>
  <si>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</si>
  <si>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</si>
  <si>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</si>
  <si>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</si>
  <si>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</si>
  <si>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</si>
  <si>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</si>
  <si>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</si>
  <si>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</si>
  <si>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</si>
  <si>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</si>
  <si>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</si>
  <si>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</si>
  <si>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</si>
  <si>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</si>
  <si>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</si>
  <si>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</si>
  <si>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</si>
  <si>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</si>
  <si>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</si>
  <si>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</si>
  <si>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</si>
  <si>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</si>
  <si>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</si>
  <si>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</si>
  <si>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</si>
  <si>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</si>
  <si>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</si>
  <si>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</si>
  <si>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</si>
  <si>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</si>
  <si>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</si>
  <si>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</si>
  <si>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</si>
  <si>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</si>
  <si>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</si>
  <si>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</si>
  <si>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</si>
  <si>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</si>
  <si>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</si>
  <si>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</si>
  <si>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</si>
  <si>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</si>
  <si>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</si>
  <si>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</si>
  <si>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</si>
  <si>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</si>
  <si>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</si>
  <si>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</si>
  <si>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</si>
  <si>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</si>
  <si>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</si>
  <si>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</si>
  <si>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</si>
  <si>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</si>
  <si>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</si>
  <si>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</si>
  <si>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</si>
  <si>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</si>
  <si>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</si>
  <si>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</si>
  <si>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</si>
  <si>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</si>
  <si>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</si>
  <si>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</si>
  <si>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</si>
  <si>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</si>
  <si>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</si>
  <si>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</si>
  <si>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</si>
  <si>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</si>
  <si>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</si>
  <si>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</si>
  <si>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</si>
  <si>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</si>
  <si>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</si>
  <si>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</si>
  <si>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</si>
  <si>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</si>
  <si>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</si>
  <si>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</si>
  <si>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</si>
  <si>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</si>
  <si>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</si>
  <si>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</si>
  <si>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</si>
  <si>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</si>
  <si>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</si>
  <si>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</si>
  <si>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</si>
  <si>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</si>
  <si>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</si>
  <si>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</si>
  <si>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</si>
  <si>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</si>
  <si>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</si>
  <si>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</si>
  <si>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</si>
  <si>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</si>
  <si>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</si>
  <si>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</si>
  <si>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</si>
  <si>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</si>
  <si>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</si>
  <si>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</si>
  <si>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</si>
  <si>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</si>
  <si>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</si>
  <si>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</si>
  <si>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</si>
  <si>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</si>
  <si>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</si>
  <si>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</si>
  <si>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</si>
  <si>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</si>
  <si>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</si>
  <si>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</si>
  <si>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</si>
  <si>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</si>
  <si>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</si>
  <si>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</si>
  <si>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</si>
  <si>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</si>
  <si>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</si>
  <si>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</si>
  <si>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</si>
  <si>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</si>
  <si>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</si>
  <si>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</si>
  <si>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</si>
  <si>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</si>
  <si>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</si>
  <si>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</si>
  <si>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</si>
  <si>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</si>
  <si>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</si>
  <si>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</si>
  <si>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</si>
  <si>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</si>
  <si>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</si>
  <si>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</si>
  <si>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</si>
  <si>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</si>
  <si>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</si>
  <si>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</si>
  <si>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</si>
  <si>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</si>
  <si>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</si>
  <si>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</si>
  <si>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</si>
  <si>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</si>
  <si>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</si>
  <si>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</si>
  <si>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</si>
  <si>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</si>
  <si>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</si>
  <si>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</si>
  <si>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</si>
  <si>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</si>
  <si>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</si>
  <si>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</si>
  <si>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</si>
  <si>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</si>
  <si>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</si>
  <si>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</si>
  <si>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</si>
  <si>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</si>
  <si>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</si>
  <si>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</si>
  <si>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</si>
  <si>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</si>
  <si>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</si>
  <si>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</si>
  <si>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</si>
  <si>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</si>
  <si>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</si>
  <si>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</si>
  <si>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</si>
  <si>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</si>
  <si>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</si>
  <si>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</si>
  <si>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</si>
  <si>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</si>
  <si>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</si>
  <si>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</si>
  <si>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</si>
  <si>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</si>
  <si>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</si>
  <si>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</si>
  <si>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</si>
  <si>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</si>
  <si>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</si>
  <si>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</si>
  <si>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</si>
  <si>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</si>
  <si>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</si>
  <si>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</si>
  <si>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</si>
  <si>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</si>
  <si>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</si>
  <si>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</si>
  <si>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</si>
  <si>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</si>
  <si>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</si>
  <si>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</si>
  <si>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</si>
  <si>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</si>
  <si>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</si>
  <si>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</si>
  <si>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</si>
  <si>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</si>
  <si>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</si>
  <si>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</si>
  <si>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</si>
  <si>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</si>
  <si>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</si>
  <si>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</si>
  <si>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</si>
  <si>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</si>
  <si>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</si>
  <si>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</si>
  <si>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</si>
  <si>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</si>
  <si>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</si>
  <si>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</si>
  <si>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</si>
  <si>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</si>
  <si>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</si>
  <si>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</si>
  <si>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</si>
  <si>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</si>
  <si>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</si>
  <si>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</si>
  <si>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</si>
  <si>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</si>
  <si>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</si>
  <si>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</si>
  <si>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</si>
  <si>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</si>
  <si>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</si>
  <si>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</si>
  <si>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</si>
  <si>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</si>
  <si>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</si>
  <si>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</si>
  <si>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</si>
  <si>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</si>
  <si>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</si>
  <si>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</si>
  <si>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</si>
  <si>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</si>
  <si>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</si>
  <si>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</si>
  <si>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</si>
  <si>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</si>
  <si>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</si>
  <si>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</si>
  <si>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</si>
  <si>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</si>
  <si>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</si>
  <si>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</si>
  <si>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</si>
  <si>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</si>
  <si>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</si>
  <si>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</si>
  <si>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</si>
  <si>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</si>
  <si>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</si>
  <si>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</si>
  <si>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</si>
  <si>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</si>
  <si>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</si>
  <si>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</si>
  <si>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</si>
  <si>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</si>
  <si>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</si>
  <si>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</si>
  <si>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</si>
  <si>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</si>
  <si>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</si>
  <si>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</si>
  <si>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</si>
  <si>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</si>
  <si>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</si>
  <si>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</si>
  <si>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</si>
  <si>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</si>
  <si>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</si>
  <si>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</si>
  <si>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</si>
  <si>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</si>
  <si>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</si>
  <si>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</si>
  <si>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</si>
  <si>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</si>
  <si>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</si>
  <si>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</si>
  <si>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</si>
  <si>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</si>
  <si>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</si>
  <si>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</si>
  <si>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</si>
  <si>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</si>
  <si>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</si>
  <si>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</si>
  <si>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</si>
  <si>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</si>
  <si>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</si>
  <si>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</si>
  <si>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</si>
  <si>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</si>
  <si>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</si>
  <si>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</si>
  <si>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</si>
  <si>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</si>
  <si>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</si>
  <si>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</si>
  <si>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</si>
  <si>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</si>
  <si>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</si>
  <si>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</si>
  <si>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</si>
  <si>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</si>
  <si>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</si>
  <si>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</si>
  <si>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</si>
  <si>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</si>
  <si>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</si>
  <si>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</si>
  <si>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</si>
  <si>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</si>
  <si>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</si>
  <si>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</si>
  <si>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</si>
  <si>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</si>
  <si>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</si>
  <si>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</si>
  <si>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</si>
  <si>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</si>
  <si>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</si>
  <si>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</si>
  <si>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</si>
  <si>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</si>
  <si>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</si>
  <si>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</si>
  <si>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</si>
  <si>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</si>
  <si>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</si>
  <si>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</si>
  <si>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</si>
  <si>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</si>
  <si>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</si>
  <si>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</si>
  <si>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</si>
  <si>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</si>
  <si>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</si>
  <si>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</si>
  <si>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</si>
  <si>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</si>
  <si>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</si>
  <si>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</si>
  <si>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</si>
  <si>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</si>
  <si>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</si>
  <si>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</si>
  <si>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</si>
  <si>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</si>
  <si>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</si>
  <si>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</si>
  <si>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</si>
  <si>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</si>
  <si>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</si>
  <si>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</si>
  <si>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</si>
  <si>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</si>
  <si>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</si>
  <si>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</si>
  <si>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</si>
  <si>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</si>
  <si>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</si>
  <si>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</si>
  <si>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</si>
  <si>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</si>
  <si>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</si>
  <si>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</si>
  <si>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</si>
  <si>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</si>
  <si>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</si>
  <si>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</si>
  <si>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</si>
  <si>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</si>
  <si>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</si>
  <si>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</si>
  <si>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</si>
  <si>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</si>
  <si>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</si>
  <si>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</si>
  <si>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</si>
  <si>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</si>
  <si>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</si>
  <si>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</si>
  <si>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</si>
  <si>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Nelson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</si>
</sst>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0B16-46F1-432E-BD90-FB3FCE52CFD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375</v>
      </c>
      <c r="C2" s="21">
        <v>375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-51132.24-4976.94</f>
        <v>-56109.18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138538.54999999999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15111.44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53603.040000000001</v>
      </c>
      <c r="G13" s="18"/>
      <c r="H13" s="18">
        <v>17514.39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12605.300000000003</v>
      </c>
      <c r="G19" s="41">
        <f>SUM(G9:G18)</f>
        <v>0</v>
      </c>
      <c r="H19" s="41">
        <f>SUM(H9:H18)</f>
        <v>17514.39</v>
      </c>
      <c r="I19" s="41">
        <f>SUM(I9:I18)</f>
        <v>0</v>
      </c>
      <c r="J19" s="41">
        <f>SUM(J9:J18)</f>
        <v>138538.54999999999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15111.44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655</v>
      </c>
      <c r="G24" s="18"/>
      <c r="H24" s="18">
        <v>2109.35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5582.14</v>
      </c>
      <c r="G25" s="18"/>
      <c r="H25" s="18">
        <v>93.6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477.3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200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6714.4400000000005</v>
      </c>
      <c r="G33" s="41">
        <f>SUM(G23:G32)</f>
        <v>0</v>
      </c>
      <c r="H33" s="41">
        <f>SUM(H23:H32)</f>
        <v>17514.39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5890.86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138538.54999999999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5890.86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138538.54999999999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12605.3</v>
      </c>
      <c r="G44" s="41">
        <f>G43+G33</f>
        <v>0</v>
      </c>
      <c r="H44" s="41">
        <f>H43+H33</f>
        <v>17514.39</v>
      </c>
      <c r="I44" s="41">
        <f>I43+I33</f>
        <v>0</v>
      </c>
      <c r="J44" s="41">
        <f>J43+J33</f>
        <v>138538.54999999999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1017908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20000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1037908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1182.31</v>
      </c>
      <c r="G88" s="18"/>
      <c r="H88" s="18"/>
      <c r="I88" s="18"/>
      <c r="J88" s="18">
        <f>148.09+234.43</f>
        <v>382.52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800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-322.52+4520.4</f>
        <v>4197.8799999999992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6180.1899999999987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382.52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1044088.19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382.52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165514.48000000001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212937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63503.519999999997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441955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441955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12106+2825.66+2170</f>
        <v>17101.66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12890.65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5093.22+16648.13</f>
        <v>21741.350000000002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3273.04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19081.5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3368.77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19081.5</v>
      </c>
      <c r="G154" s="41">
        <f>SUM(G142:G153)</f>
        <v>3368.77</v>
      </c>
      <c r="H154" s="41">
        <f>SUM(H142:H153)</f>
        <v>55006.700000000004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19081.5</v>
      </c>
      <c r="G161" s="41">
        <f>G139+G154+SUM(G155:G160)</f>
        <v>3368.77</v>
      </c>
      <c r="H161" s="41">
        <f>H139+H154+SUM(H155:H160)</f>
        <v>55006.700000000004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8568.66</v>
      </c>
      <c r="H171" s="18"/>
      <c r="I171" s="18"/>
      <c r="J171" s="18">
        <v>14714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8568.66</v>
      </c>
      <c r="H175" s="41">
        <f>SUM(H171:H174)</f>
        <v>0</v>
      </c>
      <c r="I175" s="41">
        <f>SUM(I171:I174)</f>
        <v>0</v>
      </c>
      <c r="J175" s="41">
        <f>SUM(J171:J174)</f>
        <v>14714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29420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32322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61742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61742</v>
      </c>
      <c r="G184" s="41">
        <f>G175+SUM(G180:G183)</f>
        <v>8568.66</v>
      </c>
      <c r="H184" s="41">
        <f>+H175+SUM(H180:H183)</f>
        <v>0</v>
      </c>
      <c r="I184" s="41">
        <f>I169+I175+SUM(I180:I183)</f>
        <v>0</v>
      </c>
      <c r="J184" s="41">
        <f>J175</f>
        <v>14714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1566866.69</v>
      </c>
      <c r="G185" s="47">
        <f>G104+G132+G161+G184</f>
        <v>11937.43</v>
      </c>
      <c r="H185" s="47">
        <f>H104+H132+H161+H184</f>
        <v>55006.700000000004</v>
      </c>
      <c r="I185" s="47">
        <f>I104+I132+I161+I184</f>
        <v>0</v>
      </c>
      <c r="J185" s="47">
        <f>J104+J132+J184</f>
        <v>15096.52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194948.36</v>
      </c>
      <c r="G189" s="18">
        <v>60825.99</v>
      </c>
      <c r="H189" s="18">
        <v>17957.78</v>
      </c>
      <c r="I189" s="18">
        <v>9552.94</v>
      </c>
      <c r="J189" s="18">
        <v>1047.28</v>
      </c>
      <c r="K189" s="18"/>
      <c r="L189" s="19">
        <f>SUM(F189:K189)</f>
        <v>284332.35000000003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47193.83</v>
      </c>
      <c r="G190" s="18">
        <v>18793.55</v>
      </c>
      <c r="H190" s="18">
        <v>63885.51</v>
      </c>
      <c r="I190" s="18">
        <v>1253.99</v>
      </c>
      <c r="J190" s="18"/>
      <c r="K190" s="18"/>
      <c r="L190" s="19">
        <f>SUM(F190:K190)</f>
        <v>131126.88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360+2590</f>
        <v>2950</v>
      </c>
      <c r="G192" s="18">
        <f>55.66+400.42</f>
        <v>456.08000000000004</v>
      </c>
      <c r="H192" s="18"/>
      <c r="I192" s="18">
        <v>35</v>
      </c>
      <c r="J192" s="18"/>
      <c r="K192" s="18"/>
      <c r="L192" s="19">
        <f>SUM(F192:K192)</f>
        <v>3441.08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5641.7</v>
      </c>
      <c r="G194" s="18">
        <v>450.23</v>
      </c>
      <c r="H194" s="18">
        <f>50+9834.68+10562.6+13067.67+3643.25</f>
        <v>37158.199999999997</v>
      </c>
      <c r="I194" s="18">
        <f>176.75+74.53+37+79.1</f>
        <v>367.38</v>
      </c>
      <c r="J194" s="18"/>
      <c r="K194" s="18"/>
      <c r="L194" s="19">
        <f t="shared" ref="L194:L200" si="0">SUM(F194:K194)</f>
        <v>43617.509999999995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1200</v>
      </c>
      <c r="G195" s="18">
        <f>185.52+570</f>
        <v>755.52</v>
      </c>
      <c r="H195" s="18">
        <v>4456.34</v>
      </c>
      <c r="I195" s="18">
        <f>617.63+439.02</f>
        <v>1056.6500000000001</v>
      </c>
      <c r="J195" s="18"/>
      <c r="K195" s="18"/>
      <c r="L195" s="19">
        <f t="shared" si="0"/>
        <v>7468.51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1084.5+1750</f>
        <v>2834.5</v>
      </c>
      <c r="G196" s="18">
        <f>86.62+139.48</f>
        <v>226.1</v>
      </c>
      <c r="H196" s="18">
        <f>100.64+100+5000+125+66009</f>
        <v>71334.64</v>
      </c>
      <c r="I196" s="18">
        <v>200.28</v>
      </c>
      <c r="J196" s="18"/>
      <c r="K196" s="18">
        <v>37.5</v>
      </c>
      <c r="L196" s="19">
        <f t="shared" si="0"/>
        <v>74633.02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56805.8</v>
      </c>
      <c r="G197" s="18">
        <v>10177.280000000001</v>
      </c>
      <c r="H197" s="18">
        <v>5420.6</v>
      </c>
      <c r="I197" s="18">
        <v>1536.05</v>
      </c>
      <c r="J197" s="18"/>
      <c r="K197" s="18"/>
      <c r="L197" s="19">
        <f t="shared" si="0"/>
        <v>73939.73000000001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6244.55</v>
      </c>
      <c r="G199" s="18">
        <v>576.80999999999995</v>
      </c>
      <c r="H199" s="18">
        <v>49115.56</v>
      </c>
      <c r="I199" s="18">
        <v>17258.919999999998</v>
      </c>
      <c r="J199" s="18"/>
      <c r="K199" s="18"/>
      <c r="L199" s="19">
        <f t="shared" si="0"/>
        <v>73195.839999999997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24956+24338+1100+20644.2</f>
        <v>71038.2</v>
      </c>
      <c r="I200" s="18"/>
      <c r="J200" s="18"/>
      <c r="K200" s="18"/>
      <c r="L200" s="19">
        <f t="shared" si="0"/>
        <v>71038.2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2251.61</v>
      </c>
      <c r="H201" s="18">
        <v>50.25</v>
      </c>
      <c r="I201" s="18"/>
      <c r="J201" s="18"/>
      <c r="K201" s="18"/>
      <c r="L201" s="19">
        <f>SUM(F201:K201)</f>
        <v>2301.86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317818.74</v>
      </c>
      <c r="G203" s="41">
        <f t="shared" si="1"/>
        <v>94513.17</v>
      </c>
      <c r="H203" s="41">
        <f t="shared" si="1"/>
        <v>320417.08</v>
      </c>
      <c r="I203" s="41">
        <f t="shared" si="1"/>
        <v>31261.21</v>
      </c>
      <c r="J203" s="41">
        <f t="shared" si="1"/>
        <v>1047.28</v>
      </c>
      <c r="K203" s="41">
        <f t="shared" si="1"/>
        <v>37.5</v>
      </c>
      <c r="L203" s="41">
        <f t="shared" si="1"/>
        <v>765094.98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131228.18</v>
      </c>
      <c r="I207" s="18"/>
      <c r="J207" s="18"/>
      <c r="K207" s="18"/>
      <c r="L207" s="19">
        <f>SUM(F207:K207)</f>
        <v>131228.18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101731.41</v>
      </c>
      <c r="I208" s="18"/>
      <c r="J208" s="18"/>
      <c r="K208" s="18"/>
      <c r="L208" s="19">
        <f>SUM(F208:K208)</f>
        <v>101731.41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12478+10322.1</f>
        <v>22800.1</v>
      </c>
      <c r="I218" s="18"/>
      <c r="J218" s="18"/>
      <c r="K218" s="18"/>
      <c r="L218" s="19">
        <f t="shared" si="2"/>
        <v>22800.1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255759.69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255759.69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308253.18</v>
      </c>
      <c r="I225" s="18"/>
      <c r="J225" s="18"/>
      <c r="K225" s="18"/>
      <c r="L225" s="19">
        <f>SUM(F225:K225)</f>
        <v>308253.18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200499.39</v>
      </c>
      <c r="I226" s="18"/>
      <c r="J226" s="18"/>
      <c r="K226" s="18"/>
      <c r="L226" s="19">
        <f>SUM(F226:K226)</f>
        <v>200499.39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12478+10322.1</f>
        <v>22800.1</v>
      </c>
      <c r="I236" s="18"/>
      <c r="J236" s="18"/>
      <c r="K236" s="18"/>
      <c r="L236" s="19">
        <f t="shared" si="4"/>
        <v>22800.1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531552.67000000004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531552.67000000004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317818.74</v>
      </c>
      <c r="G249" s="41">
        <f t="shared" si="8"/>
        <v>94513.17</v>
      </c>
      <c r="H249" s="41">
        <f t="shared" si="8"/>
        <v>1107729.44</v>
      </c>
      <c r="I249" s="41">
        <f t="shared" si="8"/>
        <v>31261.21</v>
      </c>
      <c r="J249" s="41">
        <f t="shared" si="8"/>
        <v>1047.28</v>
      </c>
      <c r="K249" s="41">
        <f t="shared" si="8"/>
        <v>37.5</v>
      </c>
      <c r="L249" s="41">
        <f t="shared" si="8"/>
        <v>1552407.3399999999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8568.66</v>
      </c>
      <c r="L255" s="19">
        <f>SUM(F255:K255)</f>
        <v>8568.66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14714</v>
      </c>
      <c r="L258" s="19">
        <f t="shared" si="9"/>
        <v>14714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23282.66</v>
      </c>
      <c r="L262" s="41">
        <f t="shared" si="9"/>
        <v>23282.66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317818.74</v>
      </c>
      <c r="G263" s="42">
        <f t="shared" si="11"/>
        <v>94513.17</v>
      </c>
      <c r="H263" s="42">
        <f t="shared" si="11"/>
        <v>1107729.44</v>
      </c>
      <c r="I263" s="42">
        <f t="shared" si="11"/>
        <v>31261.21</v>
      </c>
      <c r="J263" s="42">
        <f t="shared" si="11"/>
        <v>1047.28</v>
      </c>
      <c r="K263" s="42">
        <f t="shared" si="11"/>
        <v>23320.16</v>
      </c>
      <c r="L263" s="42">
        <f t="shared" si="11"/>
        <v>1575689.9999999998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11451.54</v>
      </c>
      <c r="G268" s="18">
        <f>876.04+36.68</f>
        <v>912.71999999999991</v>
      </c>
      <c r="H268" s="18"/>
      <c r="I268" s="18">
        <f>810.21+19.17+198+525+2170+933</f>
        <v>4655.38</v>
      </c>
      <c r="J268" s="18">
        <f>1490.45+10508+14638.94</f>
        <v>26637.39</v>
      </c>
      <c r="K268" s="18"/>
      <c r="L268" s="19">
        <f>SUM(F268:K268)</f>
        <v>43657.03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2912.03</v>
      </c>
      <c r="G269" s="18">
        <f>222.75+9.35</f>
        <v>232.1</v>
      </c>
      <c r="H269" s="18"/>
      <c r="I269" s="18"/>
      <c r="J269" s="18"/>
      <c r="K269" s="18"/>
      <c r="L269" s="19">
        <f>SUM(F269:K269)</f>
        <v>3144.13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>
        <f>1400+4110+66.82</f>
        <v>5576.82</v>
      </c>
      <c r="I270" s="18">
        <v>749.94</v>
      </c>
      <c r="J270" s="18"/>
      <c r="K270" s="18"/>
      <c r="L270" s="19">
        <f>SUM(F270:K270)</f>
        <v>6326.76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>
        <v>961.38</v>
      </c>
      <c r="K274" s="18"/>
      <c r="L274" s="19">
        <f t="shared" si="12"/>
        <v>961.38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917.4</v>
      </c>
      <c r="L277" s="19">
        <f t="shared" si="12"/>
        <v>917.4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14363.570000000002</v>
      </c>
      <c r="G282" s="42">
        <f t="shared" si="13"/>
        <v>1144.82</v>
      </c>
      <c r="H282" s="42">
        <f t="shared" si="13"/>
        <v>5576.82</v>
      </c>
      <c r="I282" s="42">
        <f t="shared" si="13"/>
        <v>5405.32</v>
      </c>
      <c r="J282" s="42">
        <f t="shared" si="13"/>
        <v>27598.77</v>
      </c>
      <c r="K282" s="42">
        <f t="shared" si="13"/>
        <v>917.4</v>
      </c>
      <c r="L282" s="41">
        <f t="shared" si="13"/>
        <v>55006.7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14363.570000000002</v>
      </c>
      <c r="G330" s="41">
        <f t="shared" si="20"/>
        <v>1144.82</v>
      </c>
      <c r="H330" s="41">
        <f t="shared" si="20"/>
        <v>5576.82</v>
      </c>
      <c r="I330" s="41">
        <f t="shared" si="20"/>
        <v>5405.32</v>
      </c>
      <c r="J330" s="41">
        <f t="shared" si="20"/>
        <v>27598.77</v>
      </c>
      <c r="K330" s="41">
        <f t="shared" si="20"/>
        <v>917.4</v>
      </c>
      <c r="L330" s="41">
        <f t="shared" si="20"/>
        <v>55006.7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14363.570000000002</v>
      </c>
      <c r="G344" s="41">
        <f>G330</f>
        <v>1144.82</v>
      </c>
      <c r="H344" s="41">
        <f>H330</f>
        <v>5576.82</v>
      </c>
      <c r="I344" s="41">
        <f>I330</f>
        <v>5405.32</v>
      </c>
      <c r="J344" s="41">
        <f>J330</f>
        <v>27598.77</v>
      </c>
      <c r="K344" s="47">
        <f>K330+K343</f>
        <v>917.4</v>
      </c>
      <c r="L344" s="41">
        <f>L330+L343</f>
        <v>55006.7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5346.66</v>
      </c>
      <c r="G350" s="18">
        <f>409.07+111.22</f>
        <v>520.29</v>
      </c>
      <c r="H350" s="18">
        <v>1500</v>
      </c>
      <c r="I350" s="18"/>
      <c r="J350" s="18">
        <f>1201.71+3368.77</f>
        <v>4570.4799999999996</v>
      </c>
      <c r="K350" s="18"/>
      <c r="L350" s="13">
        <f>SUM(F350:K350)</f>
        <v>11937.43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5346.66</v>
      </c>
      <c r="G354" s="47">
        <f t="shared" si="22"/>
        <v>520.29</v>
      </c>
      <c r="H354" s="47">
        <f t="shared" si="22"/>
        <v>1500</v>
      </c>
      <c r="I354" s="47">
        <f t="shared" si="22"/>
        <v>0</v>
      </c>
      <c r="J354" s="47">
        <f t="shared" si="22"/>
        <v>4570.4799999999996</v>
      </c>
      <c r="K354" s="47">
        <f t="shared" si="22"/>
        <v>0</v>
      </c>
      <c r="L354" s="47">
        <f t="shared" si="22"/>
        <v>11937.43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234.43</v>
      </c>
      <c r="I381" s="18"/>
      <c r="J381" s="24" t="s">
        <v>312</v>
      </c>
      <c r="K381" s="24" t="s">
        <v>312</v>
      </c>
      <c r="L381" s="56">
        <f t="shared" si="25"/>
        <v>234.43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234.43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234.43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14714</v>
      </c>
      <c r="H390" s="18">
        <v>148.09</v>
      </c>
      <c r="I390" s="18"/>
      <c r="J390" s="24" t="s">
        <v>312</v>
      </c>
      <c r="K390" s="24" t="s">
        <v>312</v>
      </c>
      <c r="L390" s="56">
        <f t="shared" si="26"/>
        <v>14862.09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14714</v>
      </c>
      <c r="H393" s="47">
        <f>SUM(H387:H392)</f>
        <v>148.09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14862.09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14714</v>
      </c>
      <c r="H400" s="47">
        <f>H385+H393+H399</f>
        <v>382.52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15096.52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29420</v>
      </c>
      <c r="L416" s="56">
        <f t="shared" si="29"/>
        <v>29420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29420</v>
      </c>
      <c r="L419" s="47">
        <f t="shared" si="30"/>
        <v>29420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29420</v>
      </c>
      <c r="L426" s="47">
        <f t="shared" si="32"/>
        <v>29420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89354.66</v>
      </c>
      <c r="G432" s="18">
        <v>49183.89</v>
      </c>
      <c r="H432" s="18"/>
      <c r="I432" s="56">
        <f t="shared" si="33"/>
        <v>138538.54999999999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89354.66</v>
      </c>
      <c r="G438" s="13">
        <f>SUM(G431:G437)</f>
        <v>49183.89</v>
      </c>
      <c r="H438" s="13">
        <f>SUM(H431:H437)</f>
        <v>0</v>
      </c>
      <c r="I438" s="13">
        <f>SUM(I431:I437)</f>
        <v>138538.54999999999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89354.66</v>
      </c>
      <c r="G449" s="18">
        <v>49183.89</v>
      </c>
      <c r="H449" s="18"/>
      <c r="I449" s="56">
        <f>SUM(F449:H449)</f>
        <v>138538.54999999999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89354.66</v>
      </c>
      <c r="G450" s="83">
        <f>SUM(G446:G449)</f>
        <v>49183.89</v>
      </c>
      <c r="H450" s="83">
        <f>SUM(H446:H449)</f>
        <v>0</v>
      </c>
      <c r="I450" s="83">
        <f>SUM(I446:I449)</f>
        <v>138538.54999999999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89354.66</v>
      </c>
      <c r="G451" s="42">
        <f>G444+G450</f>
        <v>49183.89</v>
      </c>
      <c r="H451" s="42">
        <f>H444+H450</f>
        <v>0</v>
      </c>
      <c r="I451" s="42">
        <f>I444+I450</f>
        <v>138538.54999999999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14714.17</v>
      </c>
      <c r="G455" s="18">
        <v>0</v>
      </c>
      <c r="H455" s="18">
        <v>0</v>
      </c>
      <c r="I455" s="18">
        <v>0</v>
      </c>
      <c r="J455" s="18">
        <v>152862.03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1566866.69</v>
      </c>
      <c r="G458" s="18">
        <v>11937.43</v>
      </c>
      <c r="H458" s="18">
        <v>55006.7</v>
      </c>
      <c r="I458" s="18"/>
      <c r="J458" s="18">
        <f>234.43+148.09+14714</f>
        <v>15096.52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1566866.69</v>
      </c>
      <c r="G460" s="53">
        <f>SUM(G458:G459)</f>
        <v>11937.43</v>
      </c>
      <c r="H460" s="53">
        <f>SUM(H458:H459)</f>
        <v>55006.7</v>
      </c>
      <c r="I460" s="53">
        <f>SUM(I458:I459)</f>
        <v>0</v>
      </c>
      <c r="J460" s="53">
        <f>SUM(J458:J459)</f>
        <v>15096.52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1575690</v>
      </c>
      <c r="G462" s="18">
        <v>11937.43</v>
      </c>
      <c r="H462" s="18">
        <v>55006.7</v>
      </c>
      <c r="I462" s="18"/>
      <c r="J462" s="18">
        <v>29420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1575690</v>
      </c>
      <c r="G464" s="53">
        <f>SUM(G462:G463)</f>
        <v>11937.43</v>
      </c>
      <c r="H464" s="53">
        <f>SUM(H462:H463)</f>
        <v>55006.7</v>
      </c>
      <c r="I464" s="53">
        <f>SUM(I462:I463)</f>
        <v>0</v>
      </c>
      <c r="J464" s="53">
        <f>SUM(J462:J463)</f>
        <v>29420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5890.8599999998696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138538.54999999999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30180.02+16827.42+186.39+2912.03</f>
        <v>50105.86</v>
      </c>
      <c r="G511" s="18">
        <f>14062.68+809.61+80.1+52.8+3635.01+153.35+222.75+9.35</f>
        <v>19025.649999999998</v>
      </c>
      <c r="H511" s="18">
        <f>60448+575+2862.51</f>
        <v>63885.51</v>
      </c>
      <c r="I511" s="18">
        <v>1253.99</v>
      </c>
      <c r="J511" s="18"/>
      <c r="K511" s="18"/>
      <c r="L511" s="88">
        <f>SUM(F511:K511)</f>
        <v>134271.00999999998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101731.41</v>
      </c>
      <c r="I512" s="18"/>
      <c r="J512" s="18"/>
      <c r="K512" s="18"/>
      <c r="L512" s="88">
        <f>SUM(F512:K512)</f>
        <v>101731.41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200499.39</v>
      </c>
      <c r="I513" s="18"/>
      <c r="J513" s="18"/>
      <c r="K513" s="18"/>
      <c r="L513" s="88">
        <f>SUM(F513:K513)</f>
        <v>200499.39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50105.86</v>
      </c>
      <c r="G514" s="108">
        <f t="shared" ref="G514:L514" si="35">SUM(G511:G513)</f>
        <v>19025.649999999998</v>
      </c>
      <c r="H514" s="108">
        <f t="shared" si="35"/>
        <v>366116.31000000006</v>
      </c>
      <c r="I514" s="108">
        <f t="shared" si="35"/>
        <v>1253.99</v>
      </c>
      <c r="J514" s="108">
        <f t="shared" si="35"/>
        <v>0</v>
      </c>
      <c r="K514" s="108">
        <f t="shared" si="35"/>
        <v>0</v>
      </c>
      <c r="L514" s="89">
        <f t="shared" si="35"/>
        <v>436501.81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10562.6+13067.67+3643.25</f>
        <v>27273.52</v>
      </c>
      <c r="I516" s="18">
        <f>37+79.1</f>
        <v>116.1</v>
      </c>
      <c r="J516" s="18"/>
      <c r="K516" s="18"/>
      <c r="L516" s="88">
        <f>SUM(F516:K516)</f>
        <v>27389.62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27273.52</v>
      </c>
      <c r="I519" s="89">
        <f t="shared" si="36"/>
        <v>116.1</v>
      </c>
      <c r="J519" s="89">
        <f t="shared" si="36"/>
        <v>0</v>
      </c>
      <c r="K519" s="89">
        <f t="shared" si="36"/>
        <v>0</v>
      </c>
      <c r="L519" s="89">
        <f t="shared" si="36"/>
        <v>27389.62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6001</v>
      </c>
      <c r="I521" s="18"/>
      <c r="J521" s="18"/>
      <c r="K521" s="18">
        <v>128.91</v>
      </c>
      <c r="L521" s="88">
        <f>SUM(F521:K521)</f>
        <v>6129.91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6001</v>
      </c>
      <c r="I524" s="89">
        <f t="shared" si="37"/>
        <v>0</v>
      </c>
      <c r="J524" s="89">
        <f t="shared" si="37"/>
        <v>0</v>
      </c>
      <c r="K524" s="89">
        <f t="shared" si="37"/>
        <v>128.91</v>
      </c>
      <c r="L524" s="89">
        <f t="shared" si="37"/>
        <v>6129.91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24338</v>
      </c>
      <c r="I531" s="18"/>
      <c r="J531" s="18"/>
      <c r="K531" s="18"/>
      <c r="L531" s="88">
        <f>SUM(F531:K531)</f>
        <v>24338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24338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24338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50105.86</v>
      </c>
      <c r="G535" s="89">
        <f t="shared" ref="G535:L535" si="40">G514+G519+G524+G529+G534</f>
        <v>19025.649999999998</v>
      </c>
      <c r="H535" s="89">
        <f t="shared" si="40"/>
        <v>423728.83000000007</v>
      </c>
      <c r="I535" s="89">
        <f t="shared" si="40"/>
        <v>1370.09</v>
      </c>
      <c r="J535" s="89">
        <f t="shared" si="40"/>
        <v>0</v>
      </c>
      <c r="K535" s="89">
        <f t="shared" si="40"/>
        <v>128.91</v>
      </c>
      <c r="L535" s="89">
        <f t="shared" si="40"/>
        <v>494359.33999999997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134271.00999999998</v>
      </c>
      <c r="G539" s="87">
        <f>L516</f>
        <v>27389.62</v>
      </c>
      <c r="H539" s="87">
        <f>L521</f>
        <v>6129.91</v>
      </c>
      <c r="I539" s="87">
        <f>L526</f>
        <v>0</v>
      </c>
      <c r="J539" s="87">
        <f>L531</f>
        <v>24338</v>
      </c>
      <c r="K539" s="87">
        <f>SUM(F539:J539)</f>
        <v>192128.53999999998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101731.41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101731.41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200499.39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200499.39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436501.81</v>
      </c>
      <c r="G542" s="89">
        <f t="shared" si="41"/>
        <v>27389.62</v>
      </c>
      <c r="H542" s="89">
        <f t="shared" si="41"/>
        <v>6129.91</v>
      </c>
      <c r="I542" s="89">
        <f t="shared" si="41"/>
        <v>0</v>
      </c>
      <c r="J542" s="89">
        <f t="shared" si="41"/>
        <v>24338</v>
      </c>
      <c r="K542" s="89">
        <f t="shared" si="41"/>
        <v>494359.33999999997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131228.18</v>
      </c>
      <c r="H565" s="18">
        <v>308253.18</v>
      </c>
      <c r="I565" s="87">
        <f>SUM(F565:H565)</f>
        <v>439481.36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60448+575+2862.51</f>
        <v>63885.51</v>
      </c>
      <c r="G569" s="18">
        <v>101731.41</v>
      </c>
      <c r="H569" s="18">
        <v>160687.71</v>
      </c>
      <c r="I569" s="87">
        <f t="shared" si="46"/>
        <v>326304.63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39811.68</v>
      </c>
      <c r="I572" s="87">
        <f t="shared" si="46"/>
        <v>39811.68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24956+20644.2</f>
        <v>45600.2</v>
      </c>
      <c r="I581" s="18">
        <v>22800.1</v>
      </c>
      <c r="J581" s="18">
        <v>22800.1</v>
      </c>
      <c r="K581" s="104">
        <f t="shared" ref="K581:K587" si="47">SUM(H581:J581)</f>
        <v>91200.4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24338</v>
      </c>
      <c r="I582" s="18"/>
      <c r="J582" s="18"/>
      <c r="K582" s="104">
        <f t="shared" si="47"/>
        <v>24338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1100</v>
      </c>
      <c r="I585" s="18"/>
      <c r="J585" s="18"/>
      <c r="K585" s="104">
        <f t="shared" si="47"/>
        <v>1100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71038.2</v>
      </c>
      <c r="I588" s="108">
        <f>SUM(I581:I587)</f>
        <v>22800.1</v>
      </c>
      <c r="J588" s="108">
        <f>SUM(J581:J587)</f>
        <v>22800.1</v>
      </c>
      <c r="K588" s="108">
        <f>SUM(K581:K587)</f>
        <v>116638.39999999999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28646.05</v>
      </c>
      <c r="I594" s="18"/>
      <c r="J594" s="18"/>
      <c r="K594" s="104">
        <f>SUM(H594:J594)</f>
        <v>28646.05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28646.05</v>
      </c>
      <c r="I595" s="108">
        <f>SUM(I592:I594)</f>
        <v>0</v>
      </c>
      <c r="J595" s="108">
        <f>SUM(J592:J594)</f>
        <v>0</v>
      </c>
      <c r="K595" s="108">
        <f>SUM(K592:K594)</f>
        <v>28646.05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2590</v>
      </c>
      <c r="G601" s="18">
        <f>198.14+193.99+8.29</f>
        <v>400.42</v>
      </c>
      <c r="H601" s="18"/>
      <c r="I601" s="18"/>
      <c r="J601" s="18"/>
      <c r="K601" s="18"/>
      <c r="L601" s="88">
        <f>SUM(F601:K601)</f>
        <v>2990.42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2590</v>
      </c>
      <c r="G604" s="108">
        <f t="shared" si="48"/>
        <v>400.42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2990.42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12605.300000000003</v>
      </c>
      <c r="H607" s="109">
        <f>SUM(F44)</f>
        <v>12605.3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17514.39</v>
      </c>
      <c r="H609" s="109">
        <f>SUM(H44)</f>
        <v>17514.39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138538.54999999999</v>
      </c>
      <c r="H611" s="109">
        <f>SUM(J44)</f>
        <v>138538.54999999999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5890.86</v>
      </c>
      <c r="H612" s="109">
        <f>F466</f>
        <v>5890.8599999998696</v>
      </c>
      <c r="I612" s="121" t="s">
        <v>106</v>
      </c>
      <c r="J612" s="109">
        <f t="shared" ref="J612:J645" si="49">G612-H612</f>
        <v>1.3005774235352874E-10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138538.54999999999</v>
      </c>
      <c r="H616" s="109">
        <f>J466</f>
        <v>138538.54999999999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1566866.69</v>
      </c>
      <c r="H617" s="104">
        <f>SUM(F458)</f>
        <v>1566866.69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11937.43</v>
      </c>
      <c r="H618" s="104">
        <f>SUM(G458)</f>
        <v>11937.43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55006.700000000004</v>
      </c>
      <c r="H619" s="104">
        <f>SUM(H458)</f>
        <v>55006.7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15096.52</v>
      </c>
      <c r="H621" s="104">
        <f>SUM(J458)</f>
        <v>15096.52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1575689.9999999998</v>
      </c>
      <c r="H622" s="104">
        <f>SUM(F462)</f>
        <v>1575690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55006.7</v>
      </c>
      <c r="H623" s="104">
        <f>SUM(H462)</f>
        <v>55006.7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11937.43</v>
      </c>
      <c r="H625" s="104">
        <f>SUM(G462)</f>
        <v>11937.43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15096.52</v>
      </c>
      <c r="H627" s="164">
        <f>SUM(J458)</f>
        <v>15096.52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29420</v>
      </c>
      <c r="H628" s="164">
        <f>SUM(J462)</f>
        <v>29420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89354.66</v>
      </c>
      <c r="H629" s="104">
        <f>SUM(F451)</f>
        <v>89354.66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49183.89</v>
      </c>
      <c r="H630" s="104">
        <f>SUM(G451)</f>
        <v>49183.89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138538.54999999999</v>
      </c>
      <c r="H632" s="104">
        <f>SUM(I451)</f>
        <v>138538.54999999999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382.52</v>
      </c>
      <c r="H634" s="104">
        <f>H400</f>
        <v>382.52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14714</v>
      </c>
      <c r="H635" s="104">
        <f>G400</f>
        <v>14714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15096.52</v>
      </c>
      <c r="H636" s="104">
        <f>L400</f>
        <v>15096.52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116638.39999999999</v>
      </c>
      <c r="H637" s="104">
        <f>L200+L218+L236</f>
        <v>116638.39999999999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28646.05</v>
      </c>
      <c r="H638" s="104">
        <f>(J249+J330)-(J247+J328)</f>
        <v>28646.05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71038.2</v>
      </c>
      <c r="H639" s="104">
        <f>H588</f>
        <v>71038.2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22800.1</v>
      </c>
      <c r="H640" s="104">
        <f>I588</f>
        <v>22800.1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22800.1</v>
      </c>
      <c r="H641" s="104">
        <f>J588</f>
        <v>22800.1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8568.66</v>
      </c>
      <c r="H642" s="104">
        <f>K255+K337</f>
        <v>8568.66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14714</v>
      </c>
      <c r="H645" s="104">
        <f>K258+K339</f>
        <v>14714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832039.11</v>
      </c>
      <c r="G650" s="19">
        <f>(L221+L301+L351)</f>
        <v>255759.69</v>
      </c>
      <c r="H650" s="19">
        <f>(L239+L320+L352)</f>
        <v>531552.67000000004</v>
      </c>
      <c r="I650" s="19">
        <f>SUM(F650:H650)</f>
        <v>1619351.4700000002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71038.2</v>
      </c>
      <c r="G652" s="19">
        <f>(L218+L298)-(J218+J298)</f>
        <v>22800.1</v>
      </c>
      <c r="H652" s="19">
        <f>(L236+L317)-(J236+J317)</f>
        <v>22800.1</v>
      </c>
      <c r="I652" s="19">
        <f>SUM(F652:H652)</f>
        <v>116638.39999999999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95521.98</v>
      </c>
      <c r="G653" s="200">
        <f>SUM(G565:G577)+SUM(I592:I594)+L602</f>
        <v>232959.59</v>
      </c>
      <c r="H653" s="200">
        <f>SUM(H565:H577)+SUM(J592:J594)+L603</f>
        <v>508752.57</v>
      </c>
      <c r="I653" s="19">
        <f>SUM(F653:H653)</f>
        <v>837234.14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665478.92999999993</v>
      </c>
      <c r="G654" s="19">
        <f>G650-SUM(G651:G653)</f>
        <v>0</v>
      </c>
      <c r="H654" s="19">
        <f>H650-SUM(H651:H653)</f>
        <v>0</v>
      </c>
      <c r="I654" s="19">
        <f>I650-SUM(I651:I653)</f>
        <v>665478.93000000017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30.53</v>
      </c>
      <c r="G655" s="249"/>
      <c r="H655" s="249"/>
      <c r="I655" s="19">
        <f>SUM(F655:H655)</f>
        <v>30.53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21797.54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21797.54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21797.54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21797.54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9693-4322-47DC-9B56-8A2D86ED750D}">
  <sheetPr>
    <tabColor indexed="20"/>
  </sheetPr>
  <dimension ref="A1:C52"/>
  <sheetViews>
    <sheetView workbookViewId="0">
      <selection activeCell="D37" sqref="D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Nelson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206399.9</v>
      </c>
      <c r="C9" s="230">
        <f>'DOE25'!G189+'DOE25'!G207+'DOE25'!G225+'DOE25'!G268+'DOE25'!G287+'DOE25'!G306</f>
        <v>61738.71</v>
      </c>
    </row>
    <row r="10" spans="1:3" x14ac:dyDescent="0.2">
      <c r="A10" t="s">
        <v>813</v>
      </c>
      <c r="B10" s="241">
        <v>194948.36</v>
      </c>
      <c r="C10" s="241">
        <v>58313.3</v>
      </c>
    </row>
    <row r="11" spans="1:3" x14ac:dyDescent="0.2">
      <c r="A11" t="s">
        <v>814</v>
      </c>
      <c r="B11" s="241">
        <v>11451.54</v>
      </c>
      <c r="C11" s="241">
        <v>3425.41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206399.9</v>
      </c>
      <c r="C13" s="232">
        <f>SUM(C10:C12)</f>
        <v>61738.710000000006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50105.86</v>
      </c>
      <c r="C18" s="230">
        <f>'DOE25'!G190+'DOE25'!G208+'DOE25'!G226+'DOE25'!G269+'DOE25'!G288+'DOE25'!G307</f>
        <v>19025.649999999998</v>
      </c>
    </row>
    <row r="19" spans="1:3" x14ac:dyDescent="0.2">
      <c r="A19" t="s">
        <v>813</v>
      </c>
      <c r="B19" s="241">
        <v>33092.050000000003</v>
      </c>
      <c r="C19" s="241"/>
    </row>
    <row r="20" spans="1:3" x14ac:dyDescent="0.2">
      <c r="A20" t="s">
        <v>814</v>
      </c>
      <c r="B20" s="241">
        <v>17013.810000000001</v>
      </c>
      <c r="C20" s="241">
        <v>12565.35</v>
      </c>
    </row>
    <row r="21" spans="1:3" x14ac:dyDescent="0.2">
      <c r="A21" t="s">
        <v>815</v>
      </c>
      <c r="B21" s="241"/>
      <c r="C21" s="241">
        <v>6460.3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50105.86</v>
      </c>
      <c r="C22" s="232">
        <f>SUM(C19:C21)</f>
        <v>19025.650000000001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2950</v>
      </c>
      <c r="C36" s="236">
        <f>'DOE25'!G192+'DOE25'!G210+'DOE25'!G228+'DOE25'!G271+'DOE25'!G290+'DOE25'!G309</f>
        <v>456.08000000000004</v>
      </c>
    </row>
    <row r="37" spans="1:3" x14ac:dyDescent="0.2">
      <c r="A37" t="s">
        <v>813</v>
      </c>
      <c r="B37" s="241">
        <v>2950</v>
      </c>
      <c r="C37" s="241">
        <v>456.08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2950</v>
      </c>
      <c r="C40" s="232">
        <f>SUM(C37:C39)</f>
        <v>456.08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8C1E-A6C3-48AC-95F6-56E802824E8F}">
  <sheetPr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Nelson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1160612.47</v>
      </c>
      <c r="D5" s="20">
        <f>SUM('DOE25'!L189:L192)+SUM('DOE25'!L207:L210)+SUM('DOE25'!L225:L228)-F5-G5</f>
        <v>1159565.19</v>
      </c>
      <c r="E5" s="244"/>
      <c r="F5" s="256">
        <f>SUM('DOE25'!J189:J192)+SUM('DOE25'!J207:J210)+SUM('DOE25'!J225:J228)</f>
        <v>1047.28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43617.509999999995</v>
      </c>
      <c r="D6" s="20">
        <f>'DOE25'!L194+'DOE25'!L212+'DOE25'!L230-F6-G6</f>
        <v>43617.509999999995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7468.51</v>
      </c>
      <c r="D7" s="20">
        <f>'DOE25'!L195+'DOE25'!L213+'DOE25'!L231-F7-G7</f>
        <v>7468.51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55603.48000000001</v>
      </c>
      <c r="D8" s="244"/>
      <c r="E8" s="20">
        <f>'DOE25'!L196+'DOE25'!L214+'DOE25'!L232-F8-G8-D9-D11</f>
        <v>55565.98000000001</v>
      </c>
      <c r="F8" s="256">
        <f>'DOE25'!J196+'DOE25'!J214+'DOE25'!J232</f>
        <v>0</v>
      </c>
      <c r="G8" s="53">
        <f>'DOE25'!K196+'DOE25'!K214+'DOE25'!K232</f>
        <v>37.5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1509.54</v>
      </c>
      <c r="D9" s="245">
        <v>1509.54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5000</v>
      </c>
      <c r="D10" s="244"/>
      <c r="E10" s="245">
        <v>5000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17520</v>
      </c>
      <c r="D11" s="245">
        <v>17520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73939.73000000001</v>
      </c>
      <c r="D12" s="20">
        <f>'DOE25'!L197+'DOE25'!L215+'DOE25'!L233-F12-G12</f>
        <v>73939.73000000001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73195.839999999997</v>
      </c>
      <c r="D14" s="20">
        <f>'DOE25'!L199+'DOE25'!L217+'DOE25'!L235-F14-G14</f>
        <v>73195.839999999997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116638.39999999999</v>
      </c>
      <c r="D15" s="20">
        <f>'DOE25'!L200+'DOE25'!L218+'DOE25'!L236-F15-G15</f>
        <v>116638.39999999999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2301.86</v>
      </c>
      <c r="D16" s="244"/>
      <c r="E16" s="20">
        <f>'DOE25'!L201+'DOE25'!L219+'DOE25'!L237-F16-G16</f>
        <v>2301.86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11937.43</v>
      </c>
      <c r="D29" s="20">
        <f>'DOE25'!L350+'DOE25'!L351+'DOE25'!L352-'DOE25'!I359-F29-G29</f>
        <v>7366.9500000000007</v>
      </c>
      <c r="E29" s="244"/>
      <c r="F29" s="256">
        <f>'DOE25'!J350+'DOE25'!J351+'DOE25'!J352</f>
        <v>4570.4799999999996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55006.7</v>
      </c>
      <c r="D31" s="20">
        <f>'DOE25'!L282+'DOE25'!L301+'DOE25'!L320+'DOE25'!L325+'DOE25'!L326+'DOE25'!L327-F31-G31</f>
        <v>26490.529999999995</v>
      </c>
      <c r="E31" s="244"/>
      <c r="F31" s="256">
        <f>'DOE25'!J282+'DOE25'!J301+'DOE25'!J320+'DOE25'!J325+'DOE25'!J326+'DOE25'!J327</f>
        <v>27598.77</v>
      </c>
      <c r="G31" s="53">
        <f>'DOE25'!K282+'DOE25'!K301+'DOE25'!K320+'DOE25'!K325+'DOE25'!K326+'DOE25'!K327</f>
        <v>917.4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1527312.2</v>
      </c>
      <c r="E33" s="247">
        <f>SUM(E5:E31)</f>
        <v>62867.840000000011</v>
      </c>
      <c r="F33" s="247">
        <f>SUM(F5:F31)</f>
        <v>33216.53</v>
      </c>
      <c r="G33" s="247">
        <f>SUM(G5:G31)</f>
        <v>954.9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62867.840000000011</v>
      </c>
      <c r="E35" s="250"/>
    </row>
    <row r="36" spans="2:8" ht="12" thickTop="1" x14ac:dyDescent="0.2">
      <c r="B36" t="s">
        <v>849</v>
      </c>
      <c r="D36" s="20">
        <f>D33</f>
        <v>1527312.2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7053-0F84-4618-A288-6A8599BD90F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-56109.18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138538.54999999999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15111.44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53603.040000000001</v>
      </c>
      <c r="D13" s="95">
        <f>'DOE25'!G13</f>
        <v>0</v>
      </c>
      <c r="E13" s="95">
        <f>'DOE25'!H13</f>
        <v>17514.39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12605.300000000003</v>
      </c>
      <c r="D19" s="41">
        <f>SUM(D9:D18)</f>
        <v>0</v>
      </c>
      <c r="E19" s="41">
        <f>SUM(E9:E18)</f>
        <v>17514.39</v>
      </c>
      <c r="F19" s="41">
        <f>SUM(F9:F18)</f>
        <v>0</v>
      </c>
      <c r="G19" s="41">
        <f>SUM(G9:G18)</f>
        <v>138538.54999999999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15111.44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655</v>
      </c>
      <c r="D23" s="95">
        <f>'DOE25'!G24</f>
        <v>0</v>
      </c>
      <c r="E23" s="95">
        <f>'DOE25'!H24</f>
        <v>2109.35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5582.14</v>
      </c>
      <c r="D24" s="95">
        <f>'DOE25'!G25</f>
        <v>0</v>
      </c>
      <c r="E24" s="95">
        <f>'DOE25'!H25</f>
        <v>93.6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477.3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200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6714.4400000000005</v>
      </c>
      <c r="D32" s="41">
        <f>SUM(D22:D31)</f>
        <v>0</v>
      </c>
      <c r="E32" s="41">
        <f>SUM(E22:E31)</f>
        <v>17514.39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5890.86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138538.54999999999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5890.86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138538.54999999999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12605.3</v>
      </c>
      <c r="D43" s="41">
        <f>D42+D32</f>
        <v>0</v>
      </c>
      <c r="E43" s="41">
        <f>E42+E32</f>
        <v>17514.39</v>
      </c>
      <c r="F43" s="41">
        <f>F42+F32</f>
        <v>0</v>
      </c>
      <c r="G43" s="41">
        <f>G42+G32</f>
        <v>138538.54999999999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1037908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1182.31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382.52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4997.8799999999992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6180.1899999999987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382.52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1044088.19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382.52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165514.48000000001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212937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63503.519999999997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441955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441955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17101.66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19081.5</v>
      </c>
      <c r="D80" s="95">
        <f>SUM('DOE25'!G145:G153)</f>
        <v>3368.77</v>
      </c>
      <c r="E80" s="95">
        <f>SUM('DOE25'!H145:H153)</f>
        <v>37905.040000000001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19081.5</v>
      </c>
      <c r="D83" s="131">
        <f>SUM(D77:D82)</f>
        <v>3368.77</v>
      </c>
      <c r="E83" s="131">
        <f>SUM(E77:E82)</f>
        <v>55006.7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8568.66</v>
      </c>
      <c r="E88" s="95">
        <f>'DOE25'!H171</f>
        <v>0</v>
      </c>
      <c r="F88" s="95">
        <f>'DOE25'!I171</f>
        <v>0</v>
      </c>
      <c r="G88" s="95">
        <f>'DOE25'!J171</f>
        <v>14714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29420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32322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61742</v>
      </c>
      <c r="D95" s="86">
        <f>SUM(D85:D94)</f>
        <v>8568.66</v>
      </c>
      <c r="E95" s="86">
        <f>SUM(E85:E94)</f>
        <v>0</v>
      </c>
      <c r="F95" s="86">
        <f>SUM(F85:F94)</f>
        <v>0</v>
      </c>
      <c r="G95" s="86">
        <f>SUM(G85:G94)</f>
        <v>14714</v>
      </c>
    </row>
    <row r="96" spans="1:7" ht="12.75" thickTop="1" thickBot="1" x14ac:dyDescent="0.25">
      <c r="A96" s="33" t="s">
        <v>797</v>
      </c>
      <c r="C96" s="86">
        <f>C55+C73+C83+C95</f>
        <v>1566866.69</v>
      </c>
      <c r="D96" s="86">
        <f>D55+D73+D83+D95</f>
        <v>11937.43</v>
      </c>
      <c r="E96" s="86">
        <f>E55+E73+E83+E95</f>
        <v>55006.7</v>
      </c>
      <c r="F96" s="86">
        <f>F55+F73+F83+F95</f>
        <v>0</v>
      </c>
      <c r="G96" s="86">
        <f>G55+G73+G95</f>
        <v>15096.52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723813.71</v>
      </c>
      <c r="D101" s="24" t="s">
        <v>312</v>
      </c>
      <c r="E101" s="95">
        <f>('DOE25'!L268)+('DOE25'!L287)+('DOE25'!L306)</f>
        <v>43657.03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433357.68000000005</v>
      </c>
      <c r="D102" s="24" t="s">
        <v>312</v>
      </c>
      <c r="E102" s="95">
        <f>('DOE25'!L269)+('DOE25'!L288)+('DOE25'!L307)</f>
        <v>3144.13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6326.76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3441.08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1160612.4700000002</v>
      </c>
      <c r="D107" s="86">
        <f>SUM(D101:D106)</f>
        <v>0</v>
      </c>
      <c r="E107" s="86">
        <f>SUM(E101:E106)</f>
        <v>53127.92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43617.509999999995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7468.51</v>
      </c>
      <c r="D111" s="24" t="s">
        <v>312</v>
      </c>
      <c r="E111" s="95">
        <f>+('DOE25'!L274)+('DOE25'!L293)+('DOE25'!L312)</f>
        <v>961.38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74633.02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73939.73000000001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917.4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73195.839999999997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116638.39999999999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2301.86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11937.43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391794.87</v>
      </c>
      <c r="D120" s="86">
        <f>SUM(D110:D119)</f>
        <v>11937.43</v>
      </c>
      <c r="E120" s="86">
        <f>SUM(E110:E119)</f>
        <v>1878.78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29420</v>
      </c>
    </row>
    <row r="127" spans="1:7" x14ac:dyDescent="0.2">
      <c r="A127" t="s">
        <v>256</v>
      </c>
      <c r="B127" s="32" t="s">
        <v>257</v>
      </c>
      <c r="C127" s="95">
        <f>'DOE25'!L255</f>
        <v>8568.66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234.43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14862.09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-382.52000000000044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23282.66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29420</v>
      </c>
    </row>
    <row r="137" spans="1:9" ht="12.75" thickTop="1" thickBot="1" x14ac:dyDescent="0.25">
      <c r="A137" s="33" t="s">
        <v>267</v>
      </c>
      <c r="C137" s="86">
        <f>(C107+C120+C136)</f>
        <v>1575690.0000000002</v>
      </c>
      <c r="D137" s="86">
        <f>(D107+D120+D136)</f>
        <v>11937.43</v>
      </c>
      <c r="E137" s="86">
        <f>(E107+E120+E136)</f>
        <v>55006.7</v>
      </c>
      <c r="F137" s="86">
        <f>(F107+F120+F136)</f>
        <v>0</v>
      </c>
      <c r="G137" s="86">
        <f>(G107+G120+G136)</f>
        <v>29420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463E-36FF-4695-9EA6-F88A0F979770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Nelson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21798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21798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767471</v>
      </c>
      <c r="D10" s="182">
        <f>ROUND((C10/$C$28)*100,1)</f>
        <v>47.4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436502</v>
      </c>
      <c r="D11" s="182">
        <f>ROUND((C11/$C$28)*100,1)</f>
        <v>27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6327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3441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43618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8430</v>
      </c>
      <c r="D16" s="182">
        <f t="shared" si="0"/>
        <v>0.5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76935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73940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917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73196</v>
      </c>
      <c r="D20" s="182">
        <f t="shared" si="0"/>
        <v>4.5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116638</v>
      </c>
      <c r="D21" s="182">
        <f t="shared" si="0"/>
        <v>7.2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11937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1619352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1619352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1037908</v>
      </c>
      <c r="D35" s="182">
        <f t="shared" ref="D35:D40" si="1">ROUND((C35/$C$41)*100,1)</f>
        <v>66.400000000000006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6562.7099999999627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378451</v>
      </c>
      <c r="D37" s="182">
        <f t="shared" si="1"/>
        <v>24.2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63504</v>
      </c>
      <c r="D38" s="182">
        <f t="shared" si="1"/>
        <v>4.0999999999999996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77457</v>
      </c>
      <c r="D39" s="182">
        <f t="shared" si="1"/>
        <v>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1563882.71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63FD-B698-4DD3-A62A-FEB7040412B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Nelson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2010-10-05T19:40:46Z</cp:lastPrinted>
  <dcterms:created xsi:type="dcterms:W3CDTF">1997-12-04T19:04:30Z</dcterms:created>
  <dcterms:modified xsi:type="dcterms:W3CDTF">2025-01-09T20:09:43Z</dcterms:modified>
</cp:coreProperties>
</file>