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5746D134-8128-4F88-B614-C86D73E9E731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B12840F5-DB32-4705-8DB7-B235BAB847F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8" i="1" l="1"/>
  <c r="C60" i="2"/>
  <c r="B2" i="13"/>
  <c r="F8" i="13"/>
  <c r="G8" i="13"/>
  <c r="L196" i="1"/>
  <c r="C112" i="2" s="1"/>
  <c r="L214" i="1"/>
  <c r="L232" i="1"/>
  <c r="D39" i="13"/>
  <c r="F13" i="13"/>
  <c r="G13" i="13"/>
  <c r="L198" i="1"/>
  <c r="L216" i="1"/>
  <c r="L234" i="1"/>
  <c r="E13" i="13" s="1"/>
  <c r="C13" i="13" s="1"/>
  <c r="F16" i="13"/>
  <c r="E16" i="13" s="1"/>
  <c r="C16" i="13" s="1"/>
  <c r="G16" i="13"/>
  <c r="L201" i="1"/>
  <c r="L219" i="1"/>
  <c r="L237" i="1"/>
  <c r="F5" i="13"/>
  <c r="G5" i="13"/>
  <c r="L189" i="1"/>
  <c r="L203" i="1" s="1"/>
  <c r="L190" i="1"/>
  <c r="L191" i="1"/>
  <c r="C103" i="2" s="1"/>
  <c r="L192" i="1"/>
  <c r="C13" i="10" s="1"/>
  <c r="L207" i="1"/>
  <c r="L208" i="1"/>
  <c r="L209" i="1"/>
  <c r="L210" i="1"/>
  <c r="L225" i="1"/>
  <c r="L239" i="1" s="1"/>
  <c r="L226" i="1"/>
  <c r="C11" i="10" s="1"/>
  <c r="L227" i="1"/>
  <c r="L228" i="1"/>
  <c r="F6" i="13"/>
  <c r="G6" i="13"/>
  <c r="G33" i="13" s="1"/>
  <c r="L194" i="1"/>
  <c r="C15" i="10" s="1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C20" i="10" s="1"/>
  <c r="L217" i="1"/>
  <c r="L235" i="1"/>
  <c r="F15" i="13"/>
  <c r="G15" i="13"/>
  <c r="L200" i="1"/>
  <c r="H637" i="1" s="1"/>
  <c r="L218" i="1"/>
  <c r="L236" i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L352" i="1"/>
  <c r="I359" i="1"/>
  <c r="I361" i="1" s="1"/>
  <c r="H624" i="1" s="1"/>
  <c r="J282" i="1"/>
  <c r="F31" i="13" s="1"/>
  <c r="J301" i="1"/>
  <c r="J320" i="1"/>
  <c r="K282" i="1"/>
  <c r="K301" i="1"/>
  <c r="K320" i="1"/>
  <c r="G31" i="13"/>
  <c r="L268" i="1"/>
  <c r="L269" i="1"/>
  <c r="L270" i="1"/>
  <c r="L282" i="1" s="1"/>
  <c r="L271" i="1"/>
  <c r="L273" i="1"/>
  <c r="L274" i="1"/>
  <c r="L275" i="1"/>
  <c r="L276" i="1"/>
  <c r="L277" i="1"/>
  <c r="L278" i="1"/>
  <c r="L279" i="1"/>
  <c r="E116" i="2" s="1"/>
  <c r="L280" i="1"/>
  <c r="E117" i="2" s="1"/>
  <c r="L287" i="1"/>
  <c r="L288" i="1"/>
  <c r="E102" i="2" s="1"/>
  <c r="E107" i="2" s="1"/>
  <c r="L289" i="1"/>
  <c r="L290" i="1"/>
  <c r="L292" i="1"/>
  <c r="L293" i="1"/>
  <c r="L294" i="1"/>
  <c r="L295" i="1"/>
  <c r="L296" i="1"/>
  <c r="L297" i="1"/>
  <c r="E115" i="2" s="1"/>
  <c r="L298" i="1"/>
  <c r="G652" i="1" s="1"/>
  <c r="L299" i="1"/>
  <c r="L306" i="1"/>
  <c r="L307" i="1"/>
  <c r="L308" i="1"/>
  <c r="L309" i="1"/>
  <c r="L311" i="1"/>
  <c r="L312" i="1"/>
  <c r="L313" i="1"/>
  <c r="L314" i="1"/>
  <c r="L315" i="1"/>
  <c r="L320" i="1" s="1"/>
  <c r="L316" i="1"/>
  <c r="L317" i="1"/>
  <c r="L318" i="1"/>
  <c r="L325" i="1"/>
  <c r="E106" i="2" s="1"/>
  <c r="L326" i="1"/>
  <c r="L327" i="1"/>
  <c r="L252" i="1"/>
  <c r="H25" i="13" s="1"/>
  <c r="L253" i="1"/>
  <c r="C124" i="2" s="1"/>
  <c r="L333" i="1"/>
  <c r="L334" i="1"/>
  <c r="L247" i="1"/>
  <c r="C122" i="2" s="1"/>
  <c r="L328" i="1"/>
  <c r="E122" i="2" s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1" i="2"/>
  <c r="G54" i="2" s="1"/>
  <c r="G53" i="2"/>
  <c r="F2" i="11"/>
  <c r="L603" i="1"/>
  <c r="L604" i="1" s="1"/>
  <c r="H653" i="1"/>
  <c r="L602" i="1"/>
  <c r="G653" i="1" s="1"/>
  <c r="L601" i="1"/>
  <c r="F653" i="1" s="1"/>
  <c r="I653" i="1" s="1"/>
  <c r="C40" i="10"/>
  <c r="F52" i="1"/>
  <c r="C48" i="2" s="1"/>
  <c r="G52" i="1"/>
  <c r="H52" i="1"/>
  <c r="I52" i="1"/>
  <c r="F71" i="1"/>
  <c r="C49" i="2" s="1"/>
  <c r="C54" i="2" s="1"/>
  <c r="F86" i="1"/>
  <c r="C50" i="2" s="1"/>
  <c r="F103" i="1"/>
  <c r="G103" i="1"/>
  <c r="G104" i="1" s="1"/>
  <c r="G185" i="1" s="1"/>
  <c r="G618" i="1" s="1"/>
  <c r="J618" i="1" s="1"/>
  <c r="H71" i="1"/>
  <c r="H104" i="1" s="1"/>
  <c r="H185" i="1" s="1"/>
  <c r="G619" i="1" s="1"/>
  <c r="J619" i="1" s="1"/>
  <c r="H86" i="1"/>
  <c r="E50" i="2" s="1"/>
  <c r="H103" i="1"/>
  <c r="I103" i="1"/>
  <c r="I104" i="1"/>
  <c r="J103" i="1"/>
  <c r="J104" i="1"/>
  <c r="C37" i="10"/>
  <c r="F113" i="1"/>
  <c r="F132" i="1" s="1"/>
  <c r="C38" i="10" s="1"/>
  <c r="F128" i="1"/>
  <c r="G113" i="1"/>
  <c r="G132" i="1" s="1"/>
  <c r="G128" i="1"/>
  <c r="H113" i="1"/>
  <c r="H128" i="1"/>
  <c r="H132" i="1"/>
  <c r="I113" i="1"/>
  <c r="I132" i="1" s="1"/>
  <c r="I128" i="1"/>
  <c r="J113" i="1"/>
  <c r="J132" i="1" s="1"/>
  <c r="J128" i="1"/>
  <c r="F139" i="1"/>
  <c r="F161" i="1" s="1"/>
  <c r="C39" i="10" s="1"/>
  <c r="F154" i="1"/>
  <c r="G139" i="1"/>
  <c r="G154" i="1"/>
  <c r="G161" i="1"/>
  <c r="H139" i="1"/>
  <c r="H154" i="1"/>
  <c r="H161" i="1"/>
  <c r="I139" i="1"/>
  <c r="F77" i="2" s="1"/>
  <c r="F83" i="2" s="1"/>
  <c r="I154" i="1"/>
  <c r="I161" i="1" s="1"/>
  <c r="C12" i="10"/>
  <c r="C18" i="10"/>
  <c r="C19" i="10"/>
  <c r="L242" i="1"/>
  <c r="C23" i="10" s="1"/>
  <c r="L324" i="1"/>
  <c r="E105" i="2" s="1"/>
  <c r="L246" i="1"/>
  <c r="L260" i="1"/>
  <c r="L261" i="1"/>
  <c r="C26" i="10" s="1"/>
  <c r="L341" i="1"/>
  <c r="E134" i="2" s="1"/>
  <c r="L342" i="1"/>
  <c r="E135" i="2" s="1"/>
  <c r="I655" i="1"/>
  <c r="I660" i="1"/>
  <c r="L221" i="1"/>
  <c r="H652" i="1"/>
  <c r="I659" i="1"/>
  <c r="C6" i="10"/>
  <c r="C5" i="10"/>
  <c r="C42" i="10"/>
  <c r="L366" i="1"/>
  <c r="L367" i="1"/>
  <c r="L368" i="1"/>
  <c r="L369" i="1"/>
  <c r="L370" i="1"/>
  <c r="F122" i="2" s="1"/>
  <c r="F136" i="2" s="1"/>
  <c r="L371" i="1"/>
  <c r="L372" i="1"/>
  <c r="B2" i="10"/>
  <c r="L336" i="1"/>
  <c r="L343" i="1" s="1"/>
  <c r="L337" i="1"/>
  <c r="E127" i="2" s="1"/>
  <c r="L338" i="1"/>
  <c r="L339" i="1"/>
  <c r="K343" i="1"/>
  <c r="L511" i="1"/>
  <c r="F539" i="1" s="1"/>
  <c r="L512" i="1"/>
  <c r="F540" i="1"/>
  <c r="L513" i="1"/>
  <c r="F541" i="1"/>
  <c r="L516" i="1"/>
  <c r="G539" i="1"/>
  <c r="L517" i="1"/>
  <c r="G540" i="1" s="1"/>
  <c r="K540" i="1" s="1"/>
  <c r="L518" i="1"/>
  <c r="G541" i="1"/>
  <c r="K541" i="1" s="1"/>
  <c r="L521" i="1"/>
  <c r="H539" i="1"/>
  <c r="L522" i="1"/>
  <c r="H540" i="1"/>
  <c r="L523" i="1"/>
  <c r="H541" i="1"/>
  <c r="H542" i="1"/>
  <c r="L526" i="1"/>
  <c r="I539" i="1" s="1"/>
  <c r="I542" i="1" s="1"/>
  <c r="L527" i="1"/>
  <c r="I540" i="1"/>
  <c r="L528" i="1"/>
  <c r="I541" i="1"/>
  <c r="L531" i="1"/>
  <c r="J539" i="1"/>
  <c r="J542" i="1" s="1"/>
  <c r="L532" i="1"/>
  <c r="J540" i="1"/>
  <c r="L533" i="1"/>
  <c r="L534" i="1" s="1"/>
  <c r="J541" i="1"/>
  <c r="E124" i="2"/>
  <c r="E123" i="2"/>
  <c r="K262" i="1"/>
  <c r="J262" i="1"/>
  <c r="I262" i="1"/>
  <c r="H262" i="1"/>
  <c r="G262" i="1"/>
  <c r="L262" i="1" s="1"/>
  <c r="F262" i="1"/>
  <c r="A1" i="2"/>
  <c r="A2" i="2"/>
  <c r="C9" i="2"/>
  <c r="C19" i="2" s="1"/>
  <c r="D9" i="2"/>
  <c r="E9" i="2"/>
  <c r="F9" i="2"/>
  <c r="I431" i="1"/>
  <c r="J9" i="1"/>
  <c r="G9" i="2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E19" i="2" s="1"/>
  <c r="F12" i="2"/>
  <c r="F19" i="2" s="1"/>
  <c r="I433" i="1"/>
  <c r="J12" i="1"/>
  <c r="G12" i="2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C23" i="2"/>
  <c r="D23" i="2"/>
  <c r="D32" i="2" s="1"/>
  <c r="E23" i="2"/>
  <c r="E32" i="2" s="1"/>
  <c r="F23" i="2"/>
  <c r="F32" i="2" s="1"/>
  <c r="I441" i="1"/>
  <c r="J24" i="1" s="1"/>
  <c r="C24" i="2"/>
  <c r="D24" i="2"/>
  <c r="E24" i="2"/>
  <c r="F24" i="2"/>
  <c r="I442" i="1"/>
  <c r="J25" i="1" s="1"/>
  <c r="G24" i="2" s="1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E42" i="2" s="1"/>
  <c r="E43" i="2" s="1"/>
  <c r="F37" i="2"/>
  <c r="F42" i="2" s="1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D48" i="2"/>
  <c r="E48" i="2"/>
  <c r="F48" i="2"/>
  <c r="E49" i="2"/>
  <c r="C51" i="2"/>
  <c r="D51" i="2"/>
  <c r="D54" i="2" s="1"/>
  <c r="D55" i="2" s="1"/>
  <c r="E51" i="2"/>
  <c r="F51" i="2"/>
  <c r="F54" i="2" s="1"/>
  <c r="D52" i="2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E73" i="2" s="1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C70" i="2" s="1"/>
  <c r="D69" i="2"/>
  <c r="D70" i="2" s="1"/>
  <c r="E69" i="2"/>
  <c r="F69" i="2"/>
  <c r="G69" i="2"/>
  <c r="G70" i="2" s="1"/>
  <c r="G73" i="2" s="1"/>
  <c r="E70" i="2"/>
  <c r="C71" i="2"/>
  <c r="D71" i="2"/>
  <c r="E71" i="2"/>
  <c r="C72" i="2"/>
  <c r="E72" i="2"/>
  <c r="C77" i="2"/>
  <c r="D77" i="2"/>
  <c r="E77" i="2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F95" i="2" s="1"/>
  <c r="C86" i="2"/>
  <c r="F86" i="2"/>
  <c r="D88" i="2"/>
  <c r="E88" i="2"/>
  <c r="F88" i="2"/>
  <c r="G88" i="2"/>
  <c r="C89" i="2"/>
  <c r="D89" i="2"/>
  <c r="D95" i="2" s="1"/>
  <c r="E89" i="2"/>
  <c r="F89" i="2"/>
  <c r="G89" i="2"/>
  <c r="C90" i="2"/>
  <c r="D90" i="2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G95" i="2"/>
  <c r="E101" i="2"/>
  <c r="E103" i="2"/>
  <c r="C104" i="2"/>
  <c r="E104" i="2"/>
  <c r="C105" i="2"/>
  <c r="D107" i="2"/>
  <c r="F107" i="2"/>
  <c r="G107" i="2"/>
  <c r="C110" i="2"/>
  <c r="E110" i="2"/>
  <c r="E111" i="2"/>
  <c r="E112" i="2"/>
  <c r="E113" i="2"/>
  <c r="C114" i="2"/>
  <c r="E114" i="2"/>
  <c r="C116" i="2"/>
  <c r="C117" i="2"/>
  <c r="F120" i="2"/>
  <c r="F137" i="2" s="1"/>
  <c r="G120" i="2"/>
  <c r="D126" i="2"/>
  <c r="D136" i="2" s="1"/>
  <c r="E126" i="2"/>
  <c r="F126" i="2"/>
  <c r="K411" i="1"/>
  <c r="K419" i="1"/>
  <c r="K425" i="1"/>
  <c r="K426" i="1"/>
  <c r="G126" i="2"/>
  <c r="G136" i="2" s="1"/>
  <c r="L255" i="1"/>
  <c r="C127" i="2" s="1"/>
  <c r="L256" i="1"/>
  <c r="C128" i="2"/>
  <c r="L257" i="1"/>
  <c r="C129" i="2" s="1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G490" i="1"/>
  <c r="C153" i="2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 s="1"/>
  <c r="G493" i="1"/>
  <c r="C156" i="2" s="1"/>
  <c r="H493" i="1"/>
  <c r="D156" i="2" s="1"/>
  <c r="I493" i="1"/>
  <c r="E156" i="2"/>
  <c r="J493" i="1"/>
  <c r="F156" i="2" s="1"/>
  <c r="F19" i="1"/>
  <c r="G19" i="1"/>
  <c r="G608" i="1" s="1"/>
  <c r="H19" i="1"/>
  <c r="I19" i="1"/>
  <c r="F33" i="1"/>
  <c r="G33" i="1"/>
  <c r="H33" i="1"/>
  <c r="I33" i="1"/>
  <c r="F43" i="1"/>
  <c r="G43" i="1"/>
  <c r="G44" i="1" s="1"/>
  <c r="H608" i="1" s="1"/>
  <c r="H43" i="1"/>
  <c r="H44" i="1" s="1"/>
  <c r="H609" i="1" s="1"/>
  <c r="I43" i="1"/>
  <c r="G615" i="1" s="1"/>
  <c r="J615" i="1" s="1"/>
  <c r="F44" i="1"/>
  <c r="H607" i="1" s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F203" i="1"/>
  <c r="F249" i="1" s="1"/>
  <c r="F263" i="1" s="1"/>
  <c r="G203" i="1"/>
  <c r="H203" i="1"/>
  <c r="I203" i="1"/>
  <c r="J203" i="1"/>
  <c r="J249" i="1" s="1"/>
  <c r="K203" i="1"/>
  <c r="F221" i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H249" i="1"/>
  <c r="H263" i="1" s="1"/>
  <c r="I249" i="1"/>
  <c r="I263" i="1" s="1"/>
  <c r="K249" i="1"/>
  <c r="K263" i="1"/>
  <c r="F282" i="1"/>
  <c r="F330" i="1" s="1"/>
  <c r="F344" i="1" s="1"/>
  <c r="G282" i="1"/>
  <c r="H282" i="1"/>
  <c r="H330" i="1" s="1"/>
  <c r="H344" i="1" s="1"/>
  <c r="I282" i="1"/>
  <c r="I330" i="1" s="1"/>
  <c r="I344" i="1" s="1"/>
  <c r="F301" i="1"/>
  <c r="G301" i="1"/>
  <c r="G330" i="1" s="1"/>
  <c r="G344" i="1" s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H399" i="1"/>
  <c r="I399" i="1"/>
  <c r="G400" i="1"/>
  <c r="H635" i="1" s="1"/>
  <c r="H400" i="1"/>
  <c r="L405" i="1"/>
  <c r="L406" i="1"/>
  <c r="L411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J426" i="1"/>
  <c r="F438" i="1"/>
  <c r="G438" i="1"/>
  <c r="H438" i="1"/>
  <c r="G631" i="1" s="1"/>
  <c r="I438" i="1"/>
  <c r="G632" i="1" s="1"/>
  <c r="F444" i="1"/>
  <c r="F451" i="1" s="1"/>
  <c r="H629" i="1" s="1"/>
  <c r="G444" i="1"/>
  <c r="G451" i="1" s="1"/>
  <c r="H630" i="1" s="1"/>
  <c r="H444" i="1"/>
  <c r="F450" i="1"/>
  <c r="G450" i="1"/>
  <c r="H450" i="1"/>
  <c r="H451" i="1" s="1"/>
  <c r="H631" i="1" s="1"/>
  <c r="I450" i="1"/>
  <c r="F460" i="1"/>
  <c r="G460" i="1"/>
  <c r="H460" i="1"/>
  <c r="I460" i="1"/>
  <c r="J460" i="1"/>
  <c r="F464" i="1"/>
  <c r="G464" i="1"/>
  <c r="G466" i="1" s="1"/>
  <c r="H613" i="1" s="1"/>
  <c r="H464" i="1"/>
  <c r="H466" i="1" s="1"/>
  <c r="H614" i="1" s="1"/>
  <c r="I464" i="1"/>
  <c r="J464" i="1"/>
  <c r="J466" i="1" s="1"/>
  <c r="H616" i="1" s="1"/>
  <c r="F466" i="1"/>
  <c r="H612" i="1" s="1"/>
  <c r="J612" i="1" s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35" i="1" s="1"/>
  <c r="J514" i="1"/>
  <c r="K514" i="1"/>
  <c r="L514" i="1"/>
  <c r="F519" i="1"/>
  <c r="F535" i="1" s="1"/>
  <c r="G519" i="1"/>
  <c r="H519" i="1"/>
  <c r="I519" i="1"/>
  <c r="J519" i="1"/>
  <c r="K519" i="1"/>
  <c r="F524" i="1"/>
  <c r="G524" i="1"/>
  <c r="H524" i="1"/>
  <c r="I524" i="1"/>
  <c r="J524" i="1"/>
  <c r="K524" i="1"/>
  <c r="K535" i="1" s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J535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52" i="1"/>
  <c r="L553" i="1"/>
  <c r="L554" i="1"/>
  <c r="L555" i="1" s="1"/>
  <c r="F555" i="1"/>
  <c r="G555" i="1"/>
  <c r="G561" i="1" s="1"/>
  <c r="H555" i="1"/>
  <c r="I555" i="1"/>
  <c r="J555" i="1"/>
  <c r="J561" i="1" s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K588" i="1" s="1"/>
  <c r="G637" i="1" s="1"/>
  <c r="J637" i="1" s="1"/>
  <c r="H588" i="1"/>
  <c r="H639" i="1" s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J607" i="1" s="1"/>
  <c r="G609" i="1"/>
  <c r="J609" i="1" s="1"/>
  <c r="G610" i="1"/>
  <c r="G612" i="1"/>
  <c r="G613" i="1"/>
  <c r="J613" i="1" s="1"/>
  <c r="G614" i="1"/>
  <c r="J614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G633" i="1"/>
  <c r="J633" i="1" s="1"/>
  <c r="G634" i="1"/>
  <c r="J634" i="1" s="1"/>
  <c r="H634" i="1"/>
  <c r="G635" i="1"/>
  <c r="G639" i="1"/>
  <c r="J639" i="1" s="1"/>
  <c r="G640" i="1"/>
  <c r="H640" i="1"/>
  <c r="J640" i="1"/>
  <c r="G641" i="1"/>
  <c r="J641" i="1" s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J608" i="1" l="1"/>
  <c r="J19" i="1"/>
  <c r="G611" i="1" s="1"/>
  <c r="G55" i="2"/>
  <c r="G96" i="2" s="1"/>
  <c r="H33" i="13"/>
  <c r="C25" i="13"/>
  <c r="G19" i="2"/>
  <c r="J630" i="1"/>
  <c r="G542" i="1"/>
  <c r="J185" i="1"/>
  <c r="J629" i="1"/>
  <c r="G650" i="1"/>
  <c r="G654" i="1" s="1"/>
  <c r="E137" i="2"/>
  <c r="L249" i="1"/>
  <c r="L263" i="1" s="1"/>
  <c r="G622" i="1" s="1"/>
  <c r="J622" i="1" s="1"/>
  <c r="F650" i="1"/>
  <c r="L561" i="1"/>
  <c r="L426" i="1"/>
  <c r="G628" i="1" s="1"/>
  <c r="J628" i="1" s="1"/>
  <c r="D73" i="2"/>
  <c r="C55" i="2"/>
  <c r="E120" i="2"/>
  <c r="C73" i="2"/>
  <c r="F43" i="2"/>
  <c r="I185" i="1"/>
  <c r="G620" i="1" s="1"/>
  <c r="J620" i="1" s="1"/>
  <c r="C120" i="2"/>
  <c r="G23" i="2"/>
  <c r="J33" i="1"/>
  <c r="J631" i="1"/>
  <c r="G137" i="2"/>
  <c r="H650" i="1"/>
  <c r="H654" i="1" s="1"/>
  <c r="H638" i="1"/>
  <c r="J638" i="1" s="1"/>
  <c r="J263" i="1"/>
  <c r="G156" i="2"/>
  <c r="D96" i="2"/>
  <c r="K539" i="1"/>
  <c r="K542" i="1" s="1"/>
  <c r="F542" i="1"/>
  <c r="L400" i="1"/>
  <c r="C130" i="2"/>
  <c r="C133" i="2" s="1"/>
  <c r="E136" i="2"/>
  <c r="J624" i="1"/>
  <c r="G42" i="2"/>
  <c r="G43" i="2" s="1"/>
  <c r="J635" i="1"/>
  <c r="E54" i="2"/>
  <c r="E55" i="2" s="1"/>
  <c r="E96" i="2" s="1"/>
  <c r="C43" i="2"/>
  <c r="F55" i="2"/>
  <c r="F96" i="2" s="1"/>
  <c r="G32" i="2"/>
  <c r="L519" i="1"/>
  <c r="L535" i="1" s="1"/>
  <c r="C101" i="2"/>
  <c r="C17" i="10"/>
  <c r="C35" i="10"/>
  <c r="I44" i="1"/>
  <c r="H610" i="1" s="1"/>
  <c r="J610" i="1" s="1"/>
  <c r="C113" i="2"/>
  <c r="F652" i="1"/>
  <c r="I652" i="1" s="1"/>
  <c r="C16" i="10"/>
  <c r="D15" i="13"/>
  <c r="C15" i="13" s="1"/>
  <c r="D6" i="13"/>
  <c r="C6" i="13" s="1"/>
  <c r="E8" i="13"/>
  <c r="C102" i="2"/>
  <c r="I444" i="1"/>
  <c r="I451" i="1" s="1"/>
  <c r="H632" i="1" s="1"/>
  <c r="J632" i="1" s="1"/>
  <c r="C106" i="2"/>
  <c r="C25" i="10"/>
  <c r="D119" i="2"/>
  <c r="D120" i="2" s="1"/>
  <c r="D137" i="2" s="1"/>
  <c r="H651" i="1"/>
  <c r="C24" i="10"/>
  <c r="F22" i="13"/>
  <c r="C22" i="13" s="1"/>
  <c r="B153" i="2"/>
  <c r="G153" i="2" s="1"/>
  <c r="C32" i="10"/>
  <c r="G651" i="1"/>
  <c r="J43" i="1"/>
  <c r="C111" i="2"/>
  <c r="F651" i="1"/>
  <c r="I651" i="1" s="1"/>
  <c r="L354" i="1"/>
  <c r="K493" i="1"/>
  <c r="C10" i="10"/>
  <c r="L374" i="1"/>
  <c r="G626" i="1" s="1"/>
  <c r="J626" i="1" s="1"/>
  <c r="C123" i="2"/>
  <c r="C136" i="2" s="1"/>
  <c r="D14" i="13"/>
  <c r="C14" i="13" s="1"/>
  <c r="D5" i="13"/>
  <c r="C29" i="10"/>
  <c r="C21" i="10"/>
  <c r="F104" i="1"/>
  <c r="F185" i="1" s="1"/>
  <c r="G617" i="1" s="1"/>
  <c r="J617" i="1" s="1"/>
  <c r="L301" i="1"/>
  <c r="L330" i="1" s="1"/>
  <c r="L344" i="1" s="1"/>
  <c r="G623" i="1" s="1"/>
  <c r="J623" i="1" s="1"/>
  <c r="C115" i="2"/>
  <c r="I650" i="1" l="1"/>
  <c r="I654" i="1" s="1"/>
  <c r="F654" i="1"/>
  <c r="C36" i="10"/>
  <c r="G657" i="1"/>
  <c r="G662" i="1"/>
  <c r="C5" i="13"/>
  <c r="D33" i="13"/>
  <c r="D36" i="13" s="1"/>
  <c r="F33" i="13"/>
  <c r="C107" i="2"/>
  <c r="C137" i="2" s="1"/>
  <c r="D31" i="13"/>
  <c r="C31" i="13" s="1"/>
  <c r="H662" i="1"/>
  <c r="H657" i="1"/>
  <c r="G616" i="1"/>
  <c r="J616" i="1" s="1"/>
  <c r="J44" i="1"/>
  <c r="H611" i="1" s="1"/>
  <c r="J611" i="1" s="1"/>
  <c r="E33" i="13"/>
  <c r="D35" i="13" s="1"/>
  <c r="C8" i="13"/>
  <c r="G627" i="1"/>
  <c r="J627" i="1" s="1"/>
  <c r="H636" i="1"/>
  <c r="C96" i="2"/>
  <c r="C27" i="10"/>
  <c r="G625" i="1"/>
  <c r="J625" i="1" s="1"/>
  <c r="G621" i="1"/>
  <c r="J621" i="1" s="1"/>
  <c r="G636" i="1"/>
  <c r="H646" i="1" l="1"/>
  <c r="J636" i="1"/>
  <c r="C41" i="10"/>
  <c r="D27" i="10"/>
  <c r="F662" i="1"/>
  <c r="C4" i="10" s="1"/>
  <c r="F657" i="1"/>
  <c r="C28" i="10"/>
  <c r="I662" i="1"/>
  <c r="C7" i="10" s="1"/>
  <c r="I657" i="1"/>
  <c r="C30" i="10" l="1"/>
  <c r="D12" i="10"/>
  <c r="D22" i="10"/>
  <c r="D18" i="10"/>
  <c r="D20" i="10"/>
  <c r="D26" i="10"/>
  <c r="D11" i="10"/>
  <c r="D19" i="10"/>
  <c r="D13" i="10"/>
  <c r="D15" i="10"/>
  <c r="D23" i="10"/>
  <c r="D25" i="10"/>
  <c r="D10" i="10"/>
  <c r="D16" i="10"/>
  <c r="D17" i="10"/>
  <c r="D24" i="10"/>
  <c r="D21" i="10"/>
  <c r="D37" i="10"/>
  <c r="D38" i="10"/>
  <c r="D39" i="10"/>
  <c r="D40" i="10"/>
  <c r="D35" i="10"/>
  <c r="D36" i="10"/>
  <c r="D41" i="10" l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413F14E-C74B-4A01-9CEB-73F9453F699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BC16D0B-F2E2-471B-9F18-D627BB7B39B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9BF5869-BE7F-4D23-A8AA-E4B183691FF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8D77A77-337E-4FE8-A64C-2F13D1794AE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362B727-051E-4096-9807-8961D54F598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4340D09-42E1-4AA0-97AC-2D5A6C95A8F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A974C13-2E08-49C2-9AE2-6DE29511719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269A330-5552-4F00-8D76-055CB86988A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17B1DCC-3943-46ED-9E93-F3142D0FB55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1A192AB-A940-43A6-8C8B-8B71B133746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0CA7506-0369-48E1-A3AF-B9F54A4BE7E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CAFE0D3-94A4-4306-80E5-69098E9F6AB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<sst xmlns="http://schemas.openxmlformats.org/spreadsheetml/2006/main" count="3869" uniqueCount="897">
  <si>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</si>
  <si>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</si>
  <si>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</si>
  <si>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</si>
  <si>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</si>
  <si>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</si>
  <si>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</si>
  <si>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</si>
  <si>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</si>
  <si>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</si>
  <si>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</si>
  <si>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</si>
  <si>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</si>
  <si>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</si>
  <si>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</si>
  <si>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</si>
  <si>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</si>
  <si>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</si>
  <si>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</si>
  <si>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</si>
  <si>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</si>
  <si>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</si>
  <si>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</si>
  <si>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</si>
  <si>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</si>
  <si>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</si>
  <si>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</si>
  <si>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</si>
  <si>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</si>
  <si>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</si>
  <si>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</si>
  <si>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</si>
  <si>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</si>
  <si>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</si>
  <si>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</si>
  <si>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</si>
  <si>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</si>
  <si>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</si>
  <si>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</si>
  <si>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</si>
  <si>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</si>
  <si>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</si>
  <si>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</si>
  <si>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</si>
  <si>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</si>
  <si>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</si>
  <si>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</si>
  <si>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</si>
  <si>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</si>
  <si>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</si>
  <si>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</si>
  <si>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</si>
  <si>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</si>
  <si>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</si>
  <si>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</si>
  <si>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</si>
  <si>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</si>
  <si>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</si>
  <si>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</si>
  <si>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</si>
  <si>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</si>
  <si>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</si>
  <si>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</si>
  <si>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</si>
  <si>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</si>
  <si>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</si>
  <si>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</si>
  <si>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</si>
  <si>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</si>
  <si>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</si>
  <si>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</si>
  <si>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</si>
  <si>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</si>
  <si>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</si>
  <si>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</si>
  <si>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</si>
  <si>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</si>
  <si>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</si>
  <si>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</si>
  <si>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</si>
  <si>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</si>
  <si>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</si>
  <si>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</si>
  <si>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</si>
  <si>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</si>
  <si>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</si>
  <si>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</si>
  <si>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</si>
  <si>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</si>
  <si>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</si>
  <si>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</si>
  <si>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</si>
  <si>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</si>
  <si>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</si>
  <si>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</si>
  <si>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</si>
  <si>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</si>
  <si>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</si>
  <si>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</si>
  <si>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</si>
  <si>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</si>
  <si>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</si>
  <si>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</si>
  <si>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</si>
  <si>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</si>
  <si>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</si>
  <si>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</si>
  <si>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</si>
  <si>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</si>
  <si>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</si>
  <si>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</si>
  <si>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</si>
  <si>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</si>
  <si>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</si>
  <si>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</si>
  <si>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</si>
  <si>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</si>
  <si>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</si>
  <si>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</si>
  <si>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</si>
  <si>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</si>
  <si>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</si>
  <si>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</si>
  <si>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</si>
  <si>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</si>
  <si>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</si>
  <si>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</si>
  <si>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</si>
  <si>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</si>
  <si>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</si>
  <si>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</si>
  <si>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</si>
  <si>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</si>
  <si>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</si>
  <si>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</si>
  <si>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</si>
  <si>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</si>
  <si>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</si>
  <si>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</si>
  <si>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</si>
  <si>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</si>
  <si>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</si>
  <si>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</si>
  <si>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</si>
  <si>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</si>
  <si>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</si>
  <si>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</si>
  <si>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</si>
  <si>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</si>
  <si>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</si>
  <si>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</si>
  <si>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</si>
  <si>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</si>
  <si>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</si>
  <si>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</si>
  <si>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</si>
  <si>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</si>
  <si>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</si>
  <si>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</si>
  <si>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</si>
  <si>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</si>
  <si>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</si>
  <si>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</si>
  <si>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</si>
  <si>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</si>
  <si>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</si>
  <si>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</si>
  <si>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</si>
  <si>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</si>
  <si>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</si>
  <si>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</si>
  <si>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</si>
  <si>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</si>
  <si>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</si>
  <si>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</si>
  <si>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</si>
  <si>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</si>
  <si>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</si>
  <si>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</si>
  <si>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</si>
  <si>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</si>
  <si>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</si>
  <si>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</si>
  <si>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</si>
  <si>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</si>
  <si>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</si>
  <si>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</si>
  <si>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</si>
  <si>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</si>
  <si>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</si>
  <si>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</si>
  <si>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</si>
  <si>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</si>
  <si>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</si>
  <si>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</si>
  <si>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</si>
  <si>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</si>
  <si>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</si>
  <si>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</si>
  <si>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</si>
  <si>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</si>
  <si>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</si>
  <si>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</si>
  <si>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</si>
  <si>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</si>
  <si>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</si>
  <si>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</si>
  <si>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</si>
  <si>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</si>
  <si>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</si>
  <si>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</si>
  <si>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</si>
  <si>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</si>
  <si>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</si>
  <si>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</si>
  <si>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</si>
  <si>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</si>
  <si>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</si>
  <si>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</si>
  <si>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</si>
  <si>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</si>
  <si>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</si>
  <si>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</si>
  <si>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</si>
  <si>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</si>
  <si>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</si>
  <si>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</si>
  <si>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</si>
  <si>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</si>
  <si>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</si>
  <si>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</si>
  <si>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</si>
  <si>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</si>
  <si>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</si>
  <si>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</si>
  <si>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</si>
  <si>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</si>
  <si>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</si>
  <si>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</si>
  <si>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</si>
  <si>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</si>
  <si>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</si>
  <si>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</si>
  <si>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</si>
  <si>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</si>
  <si>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</si>
  <si>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</si>
  <si>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</si>
  <si>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</si>
  <si>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</si>
  <si>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</si>
  <si>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</si>
  <si>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</si>
  <si>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</si>
  <si>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</si>
  <si>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</si>
  <si>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</si>
  <si>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</si>
  <si>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</si>
  <si>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</si>
  <si>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</si>
  <si>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</si>
  <si>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</si>
  <si>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</si>
  <si>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</si>
  <si>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</si>
  <si>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</si>
  <si>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</si>
  <si>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</si>
  <si>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</si>
  <si>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</si>
  <si>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</si>
  <si>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</si>
  <si>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</si>
  <si>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</si>
  <si>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</si>
  <si>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</si>
  <si>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</si>
  <si>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</si>
  <si>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</si>
  <si>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</si>
  <si>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</si>
  <si>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</si>
  <si>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</si>
  <si>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</si>
  <si>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</si>
  <si>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</si>
  <si>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</si>
  <si>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</si>
  <si>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</si>
  <si>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</si>
  <si>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</si>
  <si>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</si>
  <si>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</si>
  <si>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</si>
  <si>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</si>
  <si>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</si>
  <si>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</si>
  <si>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</si>
  <si>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</si>
  <si>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</si>
  <si>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</si>
  <si>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</si>
  <si>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</si>
  <si>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</si>
  <si>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</si>
  <si>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</si>
  <si>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</si>
  <si>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</si>
  <si>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</si>
  <si>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</si>
  <si>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</si>
  <si>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</si>
  <si>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</si>
  <si>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</si>
  <si>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</si>
  <si>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</si>
  <si>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</si>
  <si>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</si>
  <si>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</si>
  <si>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</si>
  <si>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</si>
  <si>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</si>
  <si>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</si>
  <si>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</si>
  <si>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</si>
  <si>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</si>
  <si>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</si>
  <si>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</si>
  <si>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</si>
  <si>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</si>
  <si>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</si>
  <si>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</si>
  <si>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</si>
  <si>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</si>
  <si>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</si>
  <si>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</si>
  <si>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</si>
  <si>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</si>
  <si>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</si>
  <si>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</si>
  <si>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</si>
  <si>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</si>
  <si>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</si>
  <si>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</si>
  <si>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</si>
  <si>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</si>
  <si>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</si>
  <si>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</si>
  <si>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</si>
  <si>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</si>
  <si>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</si>
  <si>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</si>
  <si>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</si>
  <si>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</si>
  <si>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</si>
  <si>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</si>
  <si>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</si>
  <si>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</si>
  <si>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</si>
  <si>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</si>
  <si>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</si>
  <si>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</si>
  <si>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</si>
  <si>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</si>
  <si>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</si>
  <si>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</si>
  <si>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</si>
  <si>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</si>
  <si>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</si>
  <si>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</si>
  <si>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</si>
  <si>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</si>
  <si>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</si>
  <si>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</si>
  <si>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</si>
  <si>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</si>
  <si>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</si>
  <si>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</si>
  <si>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</si>
  <si>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</si>
  <si>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</si>
  <si>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</si>
  <si>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</si>
  <si>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</si>
  <si>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</si>
  <si>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</si>
  <si>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</si>
  <si>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</si>
  <si>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</si>
  <si>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</si>
  <si>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</si>
  <si>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</si>
  <si>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</si>
  <si>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</si>
  <si>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</si>
  <si>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</si>
  <si>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</si>
  <si>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</si>
  <si>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</si>
  <si>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</si>
  <si>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</si>
  <si>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</si>
  <si>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</si>
  <si>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</si>
  <si>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</si>
  <si>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</si>
  <si>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</si>
  <si>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</si>
  <si>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</si>
  <si>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</si>
  <si>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</si>
  <si>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</si>
  <si>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</si>
  <si>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</si>
  <si>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</si>
  <si>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</si>
  <si>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</si>
  <si>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</si>
  <si>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</si>
  <si>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</si>
  <si>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</si>
  <si>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</si>
  <si>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</si>
  <si>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</si>
  <si>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</si>
  <si>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</si>
  <si>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</si>
  <si>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</si>
  <si>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</si>
  <si>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</si>
  <si>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</si>
  <si>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</si>
  <si>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</si>
  <si>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</si>
  <si>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</si>
  <si>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</si>
  <si>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</si>
  <si>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</si>
  <si>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</si>
  <si>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</si>
  <si>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</si>
  <si>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</si>
  <si>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</si>
  <si>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</si>
  <si>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</si>
  <si>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</si>
  <si>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</si>
  <si>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</si>
  <si>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</si>
  <si>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</si>
  <si>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</si>
  <si>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</si>
  <si>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</si>
  <si>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</si>
  <si>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</si>
  <si>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</si>
  <si>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</si>
  <si>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</si>
  <si>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</si>
  <si>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</si>
  <si>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</si>
  <si>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</si>
  <si>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</si>
  <si>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</si>
  <si>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</si>
  <si>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</si>
  <si>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</si>
  <si>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</si>
  <si>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</si>
  <si>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</si>
  <si>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</si>
  <si>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</si>
  <si>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</si>
  <si>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</si>
  <si>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</si>
  <si>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</si>
  <si>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</si>
  <si>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</si>
  <si>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</si>
  <si>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</si>
  <si>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</si>
  <si>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</si>
  <si>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</si>
  <si>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</si>
  <si>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</si>
  <si>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</si>
  <si>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</si>
  <si>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</si>
  <si>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</si>
  <si>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</si>
  <si>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</si>
  <si>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</si>
  <si>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</si>
  <si>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</si>
  <si>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</si>
  <si>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</si>
  <si>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</si>
  <si>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</si>
  <si>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</si>
  <si>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</si>
  <si>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</si>
  <si>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</si>
  <si>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</si>
  <si>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</si>
  <si>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</si>
  <si>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</si>
  <si>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</si>
  <si>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</si>
  <si>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</si>
  <si>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</si>
  <si>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</si>
  <si>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</si>
  <si>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</si>
  <si>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</si>
  <si>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</si>
  <si>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</si>
  <si>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</si>
  <si>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</si>
  <si>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</si>
  <si>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</si>
  <si>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</si>
  <si>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</si>
  <si>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</si>
  <si>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</si>
  <si>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</si>
  <si>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</si>
  <si>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</si>
  <si>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</si>
  <si>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</si>
  <si>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</si>
  <si>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</si>
  <si>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</si>
  <si>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</si>
  <si>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</si>
  <si>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</si>
  <si>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</si>
  <si>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</si>
  <si>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</si>
  <si>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</si>
  <si>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</si>
  <si>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</si>
  <si>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</si>
  <si>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</si>
  <si>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</si>
  <si>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</si>
  <si>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</si>
  <si>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</si>
  <si>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</si>
  <si>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</si>
  <si>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</si>
  <si>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</si>
  <si>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</si>
  <si>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</si>
  <si>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</si>
  <si>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</si>
  <si>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</si>
  <si>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</si>
  <si>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</si>
  <si>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</si>
  <si>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</si>
  <si>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</si>
  <si>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</si>
  <si>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</si>
  <si>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</si>
  <si>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</si>
  <si>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</si>
  <si>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</si>
  <si>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</si>
  <si>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</si>
  <si>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</si>
  <si>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</si>
  <si>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</si>
  <si>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</si>
  <si>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</si>
  <si>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</si>
  <si>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</si>
  <si>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</si>
  <si>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</si>
  <si>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</si>
  <si>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</si>
  <si>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</si>
  <si>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</si>
  <si>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</si>
  <si>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</si>
  <si>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</si>
  <si>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</si>
  <si>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</si>
  <si>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</si>
  <si>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</si>
  <si>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</si>
  <si>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</si>
  <si>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</si>
  <si>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</si>
  <si>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</si>
  <si>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</si>
  <si>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</si>
  <si>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</si>
  <si>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</si>
  <si>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</si>
  <si>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</si>
  <si>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</si>
  <si>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</si>
  <si>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</si>
  <si>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</si>
  <si>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</si>
  <si>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</si>
  <si>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</si>
  <si>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</si>
  <si>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</si>
  <si>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</si>
  <si>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</si>
  <si>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</si>
  <si>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</si>
  <si>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</si>
  <si>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</si>
  <si>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</si>
  <si>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</si>
  <si>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</si>
  <si>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</si>
  <si>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</si>
  <si>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</si>
  <si>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</si>
  <si>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</si>
  <si>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</si>
  <si>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</si>
  <si>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</si>
  <si>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</si>
  <si>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</si>
  <si>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</si>
  <si>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</si>
  <si>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</si>
  <si>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</si>
  <si>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</si>
  <si>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</si>
  <si>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</si>
  <si>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</si>
  <si>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</si>
  <si>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</si>
  <si>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</si>
  <si>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</si>
  <si>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</si>
  <si>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</si>
  <si>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</si>
  <si>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</si>
  <si>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</si>
  <si>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</si>
  <si>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</si>
  <si>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</si>
  <si>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</si>
  <si>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</si>
  <si>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</si>
  <si>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</si>
  <si>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</si>
  <si>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</si>
  <si>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</si>
  <si>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</si>
  <si>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</si>
  <si>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</si>
  <si>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</si>
  <si>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</si>
  <si>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</si>
  <si>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</si>
  <si>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</si>
  <si>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</si>
  <si>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</si>
  <si>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</si>
  <si>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</si>
  <si>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</si>
  <si>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</si>
  <si>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</si>
  <si>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</si>
  <si>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</si>
  <si>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</si>
  <si>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</si>
  <si>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</si>
  <si>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</si>
  <si>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</si>
  <si>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</si>
  <si>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</si>
  <si>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</si>
  <si>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</si>
  <si>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</si>
  <si>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</si>
  <si>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</si>
  <si>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</si>
  <si>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</si>
  <si>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</si>
  <si>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</si>
  <si>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</si>
  <si>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</si>
  <si>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</si>
  <si>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</si>
  <si>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</si>
  <si>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</si>
  <si>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</si>
  <si>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</si>
  <si>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</si>
  <si>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</si>
  <si>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</si>
  <si>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</si>
  <si>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</si>
  <si>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</si>
  <si>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</si>
  <si>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</si>
  <si>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</si>
  <si>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</si>
  <si>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</si>
  <si>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</si>
  <si>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</si>
  <si>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</si>
  <si>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</si>
  <si>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</si>
  <si>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</si>
  <si>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</si>
  <si>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</si>
  <si>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</si>
  <si>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</si>
  <si>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</si>
  <si>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</si>
  <si>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</si>
  <si>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</si>
  <si>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</si>
  <si>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</si>
  <si>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</si>
  <si>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</si>
  <si>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</si>
  <si>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</si>
  <si>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</si>
  <si>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</si>
  <si>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</si>
  <si>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</si>
  <si>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</si>
  <si>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</si>
  <si>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</si>
  <si>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</si>
  <si>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</si>
  <si>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</si>
  <si>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</si>
  <si>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</si>
  <si>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</si>
  <si>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</si>
  <si>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</si>
  <si>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</si>
  <si>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</si>
  <si>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</si>
  <si>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</si>
  <si>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</si>
  <si>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</si>
  <si>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</si>
  <si>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</si>
  <si>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</si>
  <si>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</si>
  <si>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</si>
  <si>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</si>
  <si>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</si>
  <si>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</si>
  <si>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</si>
  <si>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</si>
  <si>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</si>
  <si>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</si>
  <si>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</si>
  <si>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</si>
  <si>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</si>
  <si>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</si>
  <si>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</si>
  <si>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</si>
  <si>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</si>
  <si>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</si>
  <si>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</si>
  <si>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</si>
  <si>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</si>
  <si>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</si>
  <si>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</si>
  <si>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</si>
  <si>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</si>
  <si>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</si>
  <si>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</si>
  <si>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</si>
  <si>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</si>
  <si>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</si>
  <si>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</si>
  <si>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</si>
  <si>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</si>
  <si>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</si>
  <si>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</si>
  <si>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</si>
  <si>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</si>
  <si>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</si>
  <si>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</si>
  <si>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</si>
  <si>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</si>
  <si>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</si>
  <si>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</si>
  <si>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</si>
  <si>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</si>
  <si>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</si>
  <si>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</si>
  <si>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</si>
  <si>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</si>
  <si>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</si>
  <si>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</si>
  <si>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</si>
  <si>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</si>
  <si>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</si>
  <si>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</si>
  <si>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</si>
  <si>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</si>
  <si>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</si>
  <si>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</si>
  <si>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</si>
  <si>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</si>
  <si>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</si>
  <si>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</si>
  <si>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</si>
  <si>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</si>
  <si>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</si>
  <si>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</si>
  <si>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</si>
  <si>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</si>
  <si>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</si>
  <si>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</si>
  <si>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</si>
  <si>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</si>
  <si>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</si>
  <si>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</si>
  <si>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</si>
  <si>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</si>
  <si>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</si>
  <si>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</si>
  <si>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</si>
  <si>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</si>
  <si>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</si>
  <si>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</si>
  <si>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</si>
  <si>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</si>
  <si>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</si>
  <si>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</si>
  <si>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</si>
  <si>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</si>
  <si>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</si>
  <si>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</si>
  <si>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</si>
  <si>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</si>
  <si>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</si>
  <si>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</si>
  <si>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</si>
  <si>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</si>
  <si>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</si>
  <si>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</si>
  <si>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</si>
  <si>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</si>
  <si>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</si>
  <si>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</si>
  <si>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</si>
  <si>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</si>
  <si>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</si>
  <si>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</si>
  <si>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</si>
  <si>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</si>
  <si>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</si>
  <si>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</si>
  <si>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</si>
  <si>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</si>
  <si>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</si>
  <si>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</si>
  <si>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</si>
  <si>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</si>
  <si>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</si>
  <si>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</si>
  <si>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</si>
  <si>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</si>
  <si>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</si>
  <si>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</si>
  <si>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</si>
  <si>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</si>
  <si>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</si>
  <si>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</si>
  <si>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</si>
  <si>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</si>
  <si>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</si>
  <si>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</si>
  <si>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</si>
  <si>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</si>
  <si>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</si>
  <si>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</si>
  <si>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</si>
  <si>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</si>
  <si>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</si>
  <si>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</si>
  <si>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</si>
  <si>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</si>
  <si>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</si>
  <si>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</si>
  <si>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8/2000</t>
  </si>
  <si>
    <t>8/2010</t>
  </si>
  <si>
    <t>Newfields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</si>
</sst>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6634-81B6-4111-9B0A-3E5C6C84AAA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387</v>
      </c>
      <c r="C2" s="21">
        <v>387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256116.18</v>
      </c>
      <c r="G9" s="18">
        <v>4210.58</v>
      </c>
      <c r="H9" s="18"/>
      <c r="I9" s="18"/>
      <c r="J9" s="67">
        <f>SUM(I431)</f>
        <v>10055.379999999999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 t="s">
        <v>310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>
        <v>15803.55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15849.68</v>
      </c>
      <c r="G14" s="18">
        <v>168.78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271965.86</v>
      </c>
      <c r="G19" s="41">
        <f>SUM(G9:G18)</f>
        <v>4379.3599999999997</v>
      </c>
      <c r="H19" s="41">
        <f>SUM(H9:H18)</f>
        <v>15803.55</v>
      </c>
      <c r="I19" s="41">
        <f>SUM(I9:I18)</f>
        <v>0</v>
      </c>
      <c r="J19" s="41">
        <f>SUM(J9:J18)</f>
        <v>10055.379999999999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15714.75</v>
      </c>
      <c r="G23" s="18">
        <v>88.8</v>
      </c>
      <c r="H23" s="18" t="s">
        <v>310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96401.15</v>
      </c>
      <c r="G25" s="18">
        <v>980.62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130034.2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3092.28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245242.37999999998</v>
      </c>
      <c r="G33" s="41">
        <f>SUM(G23:G32)</f>
        <v>1069.42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3309.94</v>
      </c>
      <c r="H41" s="18">
        <v>15803.55</v>
      </c>
      <c r="I41" s="18"/>
      <c r="J41" s="13">
        <f>SUM(I449)</f>
        <v>10055.379999999999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26723.48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26723.48</v>
      </c>
      <c r="G43" s="41">
        <f>SUM(G35:G42)</f>
        <v>3309.94</v>
      </c>
      <c r="H43" s="41">
        <f>SUM(H35:H42)</f>
        <v>15803.55</v>
      </c>
      <c r="I43" s="41">
        <f>SUM(I35:I42)</f>
        <v>0</v>
      </c>
      <c r="J43" s="41">
        <f>SUM(J35:J42)</f>
        <v>10055.379999999999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271965.86</v>
      </c>
      <c r="G44" s="41">
        <f>G43+G33</f>
        <v>4379.3600000000006</v>
      </c>
      <c r="H44" s="41">
        <f>H43+H33</f>
        <v>15803.55</v>
      </c>
      <c r="I44" s="41">
        <f>I43+I33</f>
        <v>0</v>
      </c>
      <c r="J44" s="41">
        <f>J43+J33</f>
        <v>10055.379999999999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1533368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1533368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920.26</v>
      </c>
      <c r="G88" s="18"/>
      <c r="H88" s="18"/>
      <c r="I88" s="18"/>
      <c r="J88" s="18">
        <v>40.54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13215.42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14617.32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0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920.26</v>
      </c>
      <c r="G103" s="41">
        <f>SUM(G88:G102)</f>
        <v>13215.42</v>
      </c>
      <c r="H103" s="41">
        <f>SUM(H88:H102)</f>
        <v>14617.32</v>
      </c>
      <c r="I103" s="41">
        <f>SUM(I88:I102)</f>
        <v>0</v>
      </c>
      <c r="J103" s="41">
        <f>SUM(J88:J102)</f>
        <v>40.54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1534288.26</v>
      </c>
      <c r="G104" s="41">
        <f>G52+G103</f>
        <v>13215.42</v>
      </c>
      <c r="H104" s="41">
        <f>H52+H71+H86+H103</f>
        <v>14617.32</v>
      </c>
      <c r="I104" s="41">
        <f>I52+I103</f>
        <v>0</v>
      </c>
      <c r="J104" s="41">
        <f>J52+J103</f>
        <v>40.54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218736.3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252419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83922.7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555078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22921.52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19279.759999999998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42201.279999999999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597279.28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2825.03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20260.48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20260.48</v>
      </c>
      <c r="G154" s="41">
        <f>SUM(G142:G153)</f>
        <v>2825.03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20260.48</v>
      </c>
      <c r="G161" s="41">
        <f>G139+G154+SUM(G155:G160)</f>
        <v>2825.03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2151828.02</v>
      </c>
      <c r="G185" s="47">
        <f>G104+G132+G161+G184</f>
        <v>16040.45</v>
      </c>
      <c r="H185" s="47">
        <f>H104+H132+H161+H184</f>
        <v>14617.32</v>
      </c>
      <c r="I185" s="47">
        <f>I104+I132+I161+I184</f>
        <v>0</v>
      </c>
      <c r="J185" s="47">
        <f>J104+J132+J184</f>
        <v>10040.540000000001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664243.71</v>
      </c>
      <c r="G189" s="18">
        <v>247029.63</v>
      </c>
      <c r="H189" s="18" t="s">
        <v>310</v>
      </c>
      <c r="I189" s="18">
        <v>27353.75</v>
      </c>
      <c r="J189" s="18">
        <v>11445.34</v>
      </c>
      <c r="K189" s="18"/>
      <c r="L189" s="19">
        <f>SUM(F189:K189)</f>
        <v>950072.42999999993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258968.13</v>
      </c>
      <c r="G190" s="18">
        <v>54936.27</v>
      </c>
      <c r="H190" s="18">
        <v>12988.35</v>
      </c>
      <c r="I190" s="18">
        <v>3455.55</v>
      </c>
      <c r="J190" s="18">
        <v>3418.78</v>
      </c>
      <c r="K190" s="18"/>
      <c r="L190" s="19">
        <f>SUM(F190:K190)</f>
        <v>333767.08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>
        <v>12980</v>
      </c>
      <c r="L192" s="19">
        <f>SUM(F192:K192)</f>
        <v>12980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171858.3</v>
      </c>
      <c r="G194" s="18">
        <v>47487.97</v>
      </c>
      <c r="H194" s="18">
        <v>21888.5</v>
      </c>
      <c r="I194" s="18">
        <v>1185.73</v>
      </c>
      <c r="J194" s="18">
        <v>316.37</v>
      </c>
      <c r="K194" s="18"/>
      <c r="L194" s="19">
        <f t="shared" ref="L194:L200" si="0">SUM(F194:K194)</f>
        <v>242736.87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29115.58</v>
      </c>
      <c r="G195" s="18">
        <v>7570.05</v>
      </c>
      <c r="H195" s="18">
        <v>10344.209999999999</v>
      </c>
      <c r="I195" s="18">
        <v>1326.73</v>
      </c>
      <c r="J195" s="18">
        <v>2596.52</v>
      </c>
      <c r="K195" s="18"/>
      <c r="L195" s="19">
        <f t="shared" si="0"/>
        <v>50953.090000000004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2900</v>
      </c>
      <c r="G196" s="18">
        <v>1854.67</v>
      </c>
      <c r="H196" s="18">
        <v>60017.8</v>
      </c>
      <c r="I196" s="18"/>
      <c r="J196" s="18"/>
      <c r="K196" s="18"/>
      <c r="L196" s="19">
        <f t="shared" si="0"/>
        <v>64772.47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130250.6</v>
      </c>
      <c r="G197" s="18">
        <v>46170.86</v>
      </c>
      <c r="H197" s="18">
        <v>10253.790000000001</v>
      </c>
      <c r="I197" s="18">
        <v>2635.98</v>
      </c>
      <c r="J197" s="18">
        <v>414.94</v>
      </c>
      <c r="K197" s="18">
        <v>759</v>
      </c>
      <c r="L197" s="19">
        <f t="shared" si="0"/>
        <v>190485.17000000004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52116.07</v>
      </c>
      <c r="G199" s="18">
        <v>12902.3</v>
      </c>
      <c r="H199" s="18">
        <v>49553.46</v>
      </c>
      <c r="I199" s="18">
        <v>47953.63</v>
      </c>
      <c r="J199" s="18">
        <v>3684.73</v>
      </c>
      <c r="K199" s="18"/>
      <c r="L199" s="19">
        <f t="shared" si="0"/>
        <v>166210.19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75830.61</v>
      </c>
      <c r="I200" s="18"/>
      <c r="J200" s="18"/>
      <c r="K200" s="18"/>
      <c r="L200" s="19">
        <f t="shared" si="0"/>
        <v>75830.61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1309452.3900000001</v>
      </c>
      <c r="G203" s="41">
        <f t="shared" si="1"/>
        <v>417951.74999999994</v>
      </c>
      <c r="H203" s="41">
        <f t="shared" si="1"/>
        <v>240876.71999999997</v>
      </c>
      <c r="I203" s="41">
        <f t="shared" si="1"/>
        <v>83911.37</v>
      </c>
      <c r="J203" s="41">
        <f t="shared" si="1"/>
        <v>21876.68</v>
      </c>
      <c r="K203" s="41">
        <f t="shared" si="1"/>
        <v>13739</v>
      </c>
      <c r="L203" s="41">
        <f t="shared" si="1"/>
        <v>2087807.91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1309452.3900000001</v>
      </c>
      <c r="G249" s="41">
        <f t="shared" si="8"/>
        <v>417951.74999999994</v>
      </c>
      <c r="H249" s="41">
        <f t="shared" si="8"/>
        <v>240876.71999999997</v>
      </c>
      <c r="I249" s="41">
        <f t="shared" si="8"/>
        <v>83911.37</v>
      </c>
      <c r="J249" s="41">
        <f t="shared" si="8"/>
        <v>21876.68</v>
      </c>
      <c r="K249" s="41">
        <f t="shared" si="8"/>
        <v>13739</v>
      </c>
      <c r="L249" s="41">
        <f t="shared" si="8"/>
        <v>2087807.91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65000</v>
      </c>
      <c r="L252" s="19">
        <f>SUM(F252:K252)</f>
        <v>65000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5045.63</v>
      </c>
      <c r="L253" s="19">
        <f>SUM(F253:K253)</f>
        <v>5045.63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80045.63</v>
      </c>
      <c r="L262" s="41">
        <f t="shared" si="9"/>
        <v>80045.63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1309452.3900000001</v>
      </c>
      <c r="G263" s="42">
        <f t="shared" si="11"/>
        <v>417951.74999999994</v>
      </c>
      <c r="H263" s="42">
        <f t="shared" si="11"/>
        <v>240876.71999999997</v>
      </c>
      <c r="I263" s="42">
        <f t="shared" si="11"/>
        <v>83911.37</v>
      </c>
      <c r="J263" s="42">
        <f t="shared" si="11"/>
        <v>21876.68</v>
      </c>
      <c r="K263" s="42">
        <f t="shared" si="11"/>
        <v>93784.63</v>
      </c>
      <c r="L263" s="42">
        <f t="shared" si="11"/>
        <v>2167853.54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>
        <v>210</v>
      </c>
      <c r="J273" s="18"/>
      <c r="K273" s="18">
        <v>9901.48</v>
      </c>
      <c r="L273" s="19">
        <f t="shared" ref="L273:L279" si="12">SUM(F273:K273)</f>
        <v>10111.48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210</v>
      </c>
      <c r="J282" s="42">
        <f t="shared" si="13"/>
        <v>0</v>
      </c>
      <c r="K282" s="42">
        <f t="shared" si="13"/>
        <v>9901.48</v>
      </c>
      <c r="L282" s="41">
        <f t="shared" si="13"/>
        <v>10111.48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210</v>
      </c>
      <c r="J330" s="41">
        <f t="shared" si="20"/>
        <v>0</v>
      </c>
      <c r="K330" s="41">
        <f t="shared" si="20"/>
        <v>9901.48</v>
      </c>
      <c r="L330" s="41">
        <f t="shared" si="20"/>
        <v>10111.48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210</v>
      </c>
      <c r="J344" s="41">
        <f>J330</f>
        <v>0</v>
      </c>
      <c r="K344" s="47">
        <f>K330+K343</f>
        <v>9901.48</v>
      </c>
      <c r="L344" s="41">
        <f>L330+L343</f>
        <v>10111.48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3607.24</v>
      </c>
      <c r="G350" s="18">
        <v>312.8</v>
      </c>
      <c r="H350" s="18" t="s">
        <v>310</v>
      </c>
      <c r="I350" s="18">
        <v>11047.87</v>
      </c>
      <c r="J350" s="18">
        <v>12.97</v>
      </c>
      <c r="K350" s="18"/>
      <c r="L350" s="13">
        <f>SUM(F350:K350)</f>
        <v>14980.88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 t="s">
        <v>310</v>
      </c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3607.24</v>
      </c>
      <c r="G354" s="47">
        <f t="shared" si="22"/>
        <v>312.8</v>
      </c>
      <c r="H354" s="47">
        <f t="shared" si="22"/>
        <v>0</v>
      </c>
      <c r="I354" s="47">
        <f t="shared" si="22"/>
        <v>11047.87</v>
      </c>
      <c r="J354" s="47">
        <f t="shared" si="22"/>
        <v>12.97</v>
      </c>
      <c r="K354" s="47">
        <f t="shared" si="22"/>
        <v>0</v>
      </c>
      <c r="L354" s="47">
        <f t="shared" si="22"/>
        <v>14980.88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10951.87</v>
      </c>
      <c r="G359" s="18"/>
      <c r="H359" s="18"/>
      <c r="I359" s="56">
        <f>SUM(F359:H359)</f>
        <v>10951.87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96</v>
      </c>
      <c r="G360" s="63"/>
      <c r="H360" s="63"/>
      <c r="I360" s="56">
        <f>SUM(F360:H360)</f>
        <v>96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11047.87</v>
      </c>
      <c r="G361" s="47">
        <f>SUM(G359:G360)</f>
        <v>0</v>
      </c>
      <c r="H361" s="47">
        <f>SUM(H359:H360)</f>
        <v>0</v>
      </c>
      <c r="I361" s="47">
        <f>SUM(I359:I360)</f>
        <v>11047.87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10000</v>
      </c>
      <c r="H381" s="18">
        <v>40.54</v>
      </c>
      <c r="I381" s="18" t="s">
        <v>310</v>
      </c>
      <c r="J381" s="24" t="s">
        <v>312</v>
      </c>
      <c r="K381" s="24" t="s">
        <v>312</v>
      </c>
      <c r="L381" s="56">
        <f t="shared" si="25"/>
        <v>10040.540000000001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</v>
      </c>
      <c r="H385" s="139">
        <f>SUM(H379:H384)</f>
        <v>40.54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10040.540000000001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40.54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10040.540000000001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>
        <v>12596</v>
      </c>
      <c r="K407" s="18"/>
      <c r="L407" s="56">
        <f t="shared" si="27"/>
        <v>12596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12596</v>
      </c>
      <c r="K411" s="139">
        <f t="shared" si="28"/>
        <v>0</v>
      </c>
      <c r="L411" s="47">
        <f t="shared" si="28"/>
        <v>12596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12596</v>
      </c>
      <c r="K426" s="47">
        <f t="shared" si="32"/>
        <v>0</v>
      </c>
      <c r="L426" s="47">
        <f t="shared" si="32"/>
        <v>12596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10055.379999999999</v>
      </c>
      <c r="G431" s="18" t="s">
        <v>310</v>
      </c>
      <c r="H431" s="18"/>
      <c r="I431" s="56">
        <f t="shared" ref="I431:I437" si="33">SUM(F431:H431)</f>
        <v>10055.379999999999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10055.379999999999</v>
      </c>
      <c r="G438" s="13">
        <f>SUM(G431:G437)</f>
        <v>0</v>
      </c>
      <c r="H438" s="13">
        <f>SUM(H431:H437)</f>
        <v>0</v>
      </c>
      <c r="I438" s="13">
        <f>SUM(I431:I437)</f>
        <v>10055.379999999999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10055.379999999999</v>
      </c>
      <c r="G449" s="18"/>
      <c r="H449" s="18"/>
      <c r="I449" s="56">
        <f>SUM(F449:H449)</f>
        <v>10055.379999999999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10055.379999999999</v>
      </c>
      <c r="G450" s="83">
        <f>SUM(G446:G449)</f>
        <v>0</v>
      </c>
      <c r="H450" s="83">
        <f>SUM(H446:H449)</f>
        <v>0</v>
      </c>
      <c r="I450" s="83">
        <f>SUM(I446:I449)</f>
        <v>10055.379999999999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10055.379999999999</v>
      </c>
      <c r="G451" s="42">
        <f>G444+G450</f>
        <v>0</v>
      </c>
      <c r="H451" s="42">
        <f>H444+H450</f>
        <v>0</v>
      </c>
      <c r="I451" s="42">
        <f>I444+I450</f>
        <v>10055.379999999999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42749</v>
      </c>
      <c r="G455" s="18">
        <v>2250.37</v>
      </c>
      <c r="H455" s="18">
        <v>11297.71</v>
      </c>
      <c r="I455" s="18"/>
      <c r="J455" s="18">
        <v>12610.84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2151828.02</v>
      </c>
      <c r="G458" s="18">
        <v>16040.45</v>
      </c>
      <c r="H458" s="18">
        <v>14617.32</v>
      </c>
      <c r="I458" s="18"/>
      <c r="J458" s="18">
        <v>10040.540000000001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 t="s">
        <v>310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2151828.02</v>
      </c>
      <c r="G460" s="53">
        <f>SUM(G458:G459)</f>
        <v>16040.45</v>
      </c>
      <c r="H460" s="53">
        <f>SUM(H458:H459)</f>
        <v>14617.32</v>
      </c>
      <c r="I460" s="53">
        <f>SUM(I458:I459)</f>
        <v>0</v>
      </c>
      <c r="J460" s="53">
        <f>SUM(J458:J459)</f>
        <v>10040.540000000001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2167853.54</v>
      </c>
      <c r="G462" s="18">
        <v>14980.88</v>
      </c>
      <c r="H462" s="18">
        <v>10111.48</v>
      </c>
      <c r="I462" s="18"/>
      <c r="J462" s="18">
        <v>12596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 t="s">
        <v>310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2167853.54</v>
      </c>
      <c r="G464" s="53">
        <f>SUM(G462:G463)</f>
        <v>14980.88</v>
      </c>
      <c r="H464" s="53">
        <f>SUM(H462:H463)</f>
        <v>10111.48</v>
      </c>
      <c r="I464" s="53">
        <f>SUM(I462:I463)</f>
        <v>0</v>
      </c>
      <c r="J464" s="53">
        <f>SUM(J462:J463)</f>
        <v>12596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26723.479999999981</v>
      </c>
      <c r="G466" s="53">
        <f>(G455+G460)- G464</f>
        <v>3309.9400000000005</v>
      </c>
      <c r="H466" s="53">
        <f>(H455+H460)- H464</f>
        <v>15803.55</v>
      </c>
      <c r="I466" s="53">
        <f>(I455+I460)- I464</f>
        <v>0</v>
      </c>
      <c r="J466" s="53">
        <f>(J455+J460)- J464</f>
        <v>10055.380000000001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649000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5.14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195000</v>
      </c>
      <c r="G485" s="18"/>
      <c r="H485" s="18"/>
      <c r="I485" s="18"/>
      <c r="J485" s="18"/>
      <c r="K485" s="53">
        <f>SUM(F485:J485)</f>
        <v>195000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65000</v>
      </c>
      <c r="G487" s="18"/>
      <c r="H487" s="18"/>
      <c r="I487" s="18"/>
      <c r="J487" s="18"/>
      <c r="K487" s="53">
        <f t="shared" si="34"/>
        <v>65000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130000</v>
      </c>
      <c r="G488" s="205"/>
      <c r="H488" s="205"/>
      <c r="I488" s="205"/>
      <c r="J488" s="205"/>
      <c r="K488" s="206">
        <f t="shared" si="34"/>
        <v>130000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8376.8799999999992</v>
      </c>
      <c r="G489" s="18"/>
      <c r="H489" s="18"/>
      <c r="I489" s="18"/>
      <c r="J489" s="18"/>
      <c r="K489" s="53">
        <f t="shared" si="34"/>
        <v>8376.8799999999992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138376.88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138376.88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258968.13</v>
      </c>
      <c r="G511" s="18">
        <v>54936.27</v>
      </c>
      <c r="H511" s="18">
        <v>12988.35</v>
      </c>
      <c r="I511" s="18">
        <v>3455.55</v>
      </c>
      <c r="J511" s="18">
        <v>3418.78</v>
      </c>
      <c r="K511" s="18"/>
      <c r="L511" s="88">
        <f>SUM(F511:K511)</f>
        <v>333767.08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258968.13</v>
      </c>
      <c r="G514" s="108">
        <f t="shared" ref="G514:L514" si="35">SUM(G511:G513)</f>
        <v>54936.27</v>
      </c>
      <c r="H514" s="108">
        <f t="shared" si="35"/>
        <v>12988.35</v>
      </c>
      <c r="I514" s="108">
        <f t="shared" si="35"/>
        <v>3455.55</v>
      </c>
      <c r="J514" s="108">
        <f t="shared" si="35"/>
        <v>3418.78</v>
      </c>
      <c r="K514" s="108">
        <f t="shared" si="35"/>
        <v>0</v>
      </c>
      <c r="L514" s="89">
        <f t="shared" si="35"/>
        <v>333767.08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138197.5</v>
      </c>
      <c r="G516" s="18">
        <v>35931.35</v>
      </c>
      <c r="H516" s="18">
        <v>23318.5</v>
      </c>
      <c r="I516" s="18">
        <v>1185.73</v>
      </c>
      <c r="J516" s="18">
        <v>316.37</v>
      </c>
      <c r="K516" s="18"/>
      <c r="L516" s="88">
        <f>SUM(F516:K516)</f>
        <v>198949.45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138197.5</v>
      </c>
      <c r="G519" s="89">
        <f t="shared" ref="G519:L519" si="36">SUM(G516:G518)</f>
        <v>35931.35</v>
      </c>
      <c r="H519" s="89">
        <f t="shared" si="36"/>
        <v>23318.5</v>
      </c>
      <c r="I519" s="89">
        <f t="shared" si="36"/>
        <v>1185.73</v>
      </c>
      <c r="J519" s="89">
        <f t="shared" si="36"/>
        <v>316.37</v>
      </c>
      <c r="K519" s="89">
        <f t="shared" si="36"/>
        <v>0</v>
      </c>
      <c r="L519" s="89">
        <f t="shared" si="36"/>
        <v>198949.45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40617.870000000003</v>
      </c>
      <c r="G521" s="18">
        <v>12997.23</v>
      </c>
      <c r="H521" s="18">
        <v>2041.8</v>
      </c>
      <c r="I521" s="18">
        <v>975.75</v>
      </c>
      <c r="J521" s="18">
        <v>656.49</v>
      </c>
      <c r="K521" s="18"/>
      <c r="L521" s="88">
        <f>SUM(F521:K521)</f>
        <v>57289.140000000007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40617.870000000003</v>
      </c>
      <c r="G524" s="89">
        <f t="shared" ref="G524:L524" si="37">SUM(G521:G523)</f>
        <v>12997.23</v>
      </c>
      <c r="H524" s="89">
        <f t="shared" si="37"/>
        <v>2041.8</v>
      </c>
      <c r="I524" s="89">
        <f t="shared" si="37"/>
        <v>975.75</v>
      </c>
      <c r="J524" s="89">
        <f t="shared" si="37"/>
        <v>656.49</v>
      </c>
      <c r="K524" s="89">
        <f t="shared" si="37"/>
        <v>0</v>
      </c>
      <c r="L524" s="89">
        <f t="shared" si="37"/>
        <v>57289.140000000007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1253.75</v>
      </c>
      <c r="I526" s="18"/>
      <c r="J526" s="18"/>
      <c r="K526" s="18"/>
      <c r="L526" s="88">
        <f>SUM(F526:K526)</f>
        <v>1253.75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1253.75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1253.75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27335.66</v>
      </c>
      <c r="I531" s="18"/>
      <c r="J531" s="18"/>
      <c r="K531" s="18"/>
      <c r="L531" s="88">
        <f>SUM(F531:K531)</f>
        <v>27335.66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27335.66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27335.66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437783.5</v>
      </c>
      <c r="G535" s="89">
        <f t="shared" ref="G535:L535" si="40">G514+G519+G524+G529+G534</f>
        <v>103864.84999999999</v>
      </c>
      <c r="H535" s="89">
        <f t="shared" si="40"/>
        <v>66938.06</v>
      </c>
      <c r="I535" s="89">
        <f t="shared" si="40"/>
        <v>5617.0300000000007</v>
      </c>
      <c r="J535" s="89">
        <f t="shared" si="40"/>
        <v>4391.6400000000003</v>
      </c>
      <c r="K535" s="89">
        <f t="shared" si="40"/>
        <v>0</v>
      </c>
      <c r="L535" s="89">
        <f t="shared" si="40"/>
        <v>618595.08000000007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333767.08</v>
      </c>
      <c r="G539" s="87">
        <f>L516</f>
        <v>198949.45</v>
      </c>
      <c r="H539" s="87">
        <f>L521</f>
        <v>57289.140000000007</v>
      </c>
      <c r="I539" s="87">
        <f>L526</f>
        <v>1253.75</v>
      </c>
      <c r="J539" s="87">
        <f>L531</f>
        <v>27335.66</v>
      </c>
      <c r="K539" s="87">
        <f>SUM(F539:J539)</f>
        <v>618595.08000000007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333767.08</v>
      </c>
      <c r="G542" s="89">
        <f t="shared" si="41"/>
        <v>198949.45</v>
      </c>
      <c r="H542" s="89">
        <f t="shared" si="41"/>
        <v>57289.140000000007</v>
      </c>
      <c r="I542" s="89">
        <f t="shared" si="41"/>
        <v>1253.75</v>
      </c>
      <c r="J542" s="89">
        <f t="shared" si="41"/>
        <v>27335.66</v>
      </c>
      <c r="K542" s="89">
        <f t="shared" si="41"/>
        <v>618595.08000000007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10430.35</v>
      </c>
      <c r="G572" s="18"/>
      <c r="H572" s="18"/>
      <c r="I572" s="87">
        <f t="shared" si="46"/>
        <v>10430.35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46290.06</v>
      </c>
      <c r="I581" s="18"/>
      <c r="J581" s="18"/>
      <c r="K581" s="104">
        <f t="shared" ref="K581:K587" si="47">SUM(H581:J581)</f>
        <v>46290.06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27335.66</v>
      </c>
      <c r="I582" s="18"/>
      <c r="J582" s="18"/>
      <c r="K582" s="104">
        <f t="shared" si="47"/>
        <v>27335.66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2204.89</v>
      </c>
      <c r="I585" s="18"/>
      <c r="J585" s="18"/>
      <c r="K585" s="104">
        <f t="shared" si="47"/>
        <v>2204.89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75830.61</v>
      </c>
      <c r="I588" s="108">
        <f>SUM(I581:I587)</f>
        <v>0</v>
      </c>
      <c r="J588" s="108">
        <f>SUM(J581:J587)</f>
        <v>0</v>
      </c>
      <c r="K588" s="108">
        <f>SUM(K581:K587)</f>
        <v>75830.61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21876.68</v>
      </c>
      <c r="I594" s="18"/>
      <c r="J594" s="18"/>
      <c r="K594" s="104">
        <f>SUM(H594:J594)</f>
        <v>21876.68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21876.68</v>
      </c>
      <c r="I595" s="108">
        <f>SUM(I592:I594)</f>
        <v>0</v>
      </c>
      <c r="J595" s="108">
        <f>SUM(J592:J594)</f>
        <v>0</v>
      </c>
      <c r="K595" s="108">
        <f>SUM(K592:K594)</f>
        <v>21876.68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1430</v>
      </c>
      <c r="G601" s="18">
        <v>114.4</v>
      </c>
      <c r="H601" s="18"/>
      <c r="I601" s="18"/>
      <c r="J601" s="18"/>
      <c r="K601" s="18"/>
      <c r="L601" s="88">
        <f>SUM(F601:K601)</f>
        <v>1544.4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1430</v>
      </c>
      <c r="G604" s="108">
        <f t="shared" si="48"/>
        <v>114.4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1544.4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271965.86</v>
      </c>
      <c r="H607" s="109">
        <f>SUM(F44)</f>
        <v>271965.86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4379.3599999999997</v>
      </c>
      <c r="H608" s="109">
        <f>SUM(G44)</f>
        <v>4379.3600000000006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15803.55</v>
      </c>
      <c r="H609" s="109">
        <f>SUM(H44)</f>
        <v>15803.55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10055.379999999999</v>
      </c>
      <c r="H611" s="109">
        <f>SUM(J44)</f>
        <v>10055.379999999999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26723.48</v>
      </c>
      <c r="H612" s="109">
        <f>F466</f>
        <v>26723.479999999981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3309.94</v>
      </c>
      <c r="H613" s="109">
        <f>G466</f>
        <v>3309.9400000000005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15803.55</v>
      </c>
      <c r="H614" s="109">
        <f>H466</f>
        <v>15803.55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10055.379999999999</v>
      </c>
      <c r="H616" s="109">
        <f>J466</f>
        <v>10055.380000000001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2151828.02</v>
      </c>
      <c r="H617" s="104">
        <f>SUM(F458)</f>
        <v>2151828.02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16040.45</v>
      </c>
      <c r="H618" s="104">
        <f>SUM(G458)</f>
        <v>16040.45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14617.32</v>
      </c>
      <c r="H619" s="104">
        <f>SUM(H458)</f>
        <v>14617.32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10040.540000000001</v>
      </c>
      <c r="H621" s="104">
        <f>SUM(J458)</f>
        <v>10040.540000000001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2167853.54</v>
      </c>
      <c r="H622" s="104">
        <f>SUM(F462)</f>
        <v>2167853.54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10111.48</v>
      </c>
      <c r="H623" s="104">
        <f>SUM(H462)</f>
        <v>10111.48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11047.87</v>
      </c>
      <c r="H624" s="104">
        <f>I361</f>
        <v>11047.87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14980.88</v>
      </c>
      <c r="H625" s="104">
        <f>SUM(G462)</f>
        <v>14980.88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10040.540000000001</v>
      </c>
      <c r="H627" s="164">
        <f>SUM(J458)</f>
        <v>10040.540000000001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12596</v>
      </c>
      <c r="H628" s="164">
        <f>SUM(J462)</f>
        <v>12596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10055.379999999999</v>
      </c>
      <c r="H629" s="104">
        <f>SUM(F451)</f>
        <v>10055.379999999999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10055.379999999999</v>
      </c>
      <c r="H632" s="104">
        <f>SUM(I451)</f>
        <v>10055.379999999999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40.54</v>
      </c>
      <c r="H634" s="104">
        <f>H400</f>
        <v>40.54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10040.540000000001</v>
      </c>
      <c r="H636" s="104">
        <f>L400</f>
        <v>10040.540000000001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75830.61</v>
      </c>
      <c r="H637" s="104">
        <f>L200+L218+L236</f>
        <v>75830.61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21876.68</v>
      </c>
      <c r="H638" s="104">
        <f>(J249+J330)-(J247+J328)</f>
        <v>21876.68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75830.61</v>
      </c>
      <c r="H639" s="104">
        <f>H588</f>
        <v>75830.61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2112900.27</v>
      </c>
      <c r="G650" s="19">
        <f>(L221+L301+L351)</f>
        <v>0</v>
      </c>
      <c r="H650" s="19">
        <f>(L239+L320+L352)</f>
        <v>0</v>
      </c>
      <c r="I650" s="19">
        <f>SUM(F650:H650)</f>
        <v>2112900.27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13215.42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13215.42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75830.61</v>
      </c>
      <c r="G652" s="19">
        <f>(L218+L298)-(J218+J298)</f>
        <v>0</v>
      </c>
      <c r="H652" s="19">
        <f>(L236+L317)-(J236+J317)</f>
        <v>0</v>
      </c>
      <c r="I652" s="19">
        <f>SUM(F652:H652)</f>
        <v>75830.61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33851.43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33851.43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1990002.81</v>
      </c>
      <c r="G654" s="19">
        <f>G650-SUM(G651:G653)</f>
        <v>0</v>
      </c>
      <c r="H654" s="19">
        <f>H650-SUM(H651:H653)</f>
        <v>0</v>
      </c>
      <c r="I654" s="19">
        <f>I650-SUM(I651:I653)</f>
        <v>1990002.81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161.37</v>
      </c>
      <c r="G655" s="249"/>
      <c r="H655" s="249"/>
      <c r="I655" s="19">
        <f>SUM(F655:H655)</f>
        <v>161.37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12331.93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12331.93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12331.93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12331.93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3139-11ED-4019-9404-FDDE47FCE0FA}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Newfields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664243.71</v>
      </c>
      <c r="C9" s="230">
        <f>'DOE25'!G189+'DOE25'!G207+'DOE25'!G225+'DOE25'!G268+'DOE25'!G287+'DOE25'!G306</f>
        <v>247029.63</v>
      </c>
    </row>
    <row r="10" spans="1:3" x14ac:dyDescent="0.2">
      <c r="A10" t="s">
        <v>813</v>
      </c>
      <c r="B10" s="241">
        <v>650075.31000000006</v>
      </c>
      <c r="C10" s="241">
        <v>243407.53</v>
      </c>
    </row>
    <row r="11" spans="1:3" x14ac:dyDescent="0.2">
      <c r="A11" t="s">
        <v>814</v>
      </c>
      <c r="B11" s="241">
        <v>13825.7</v>
      </c>
      <c r="C11" s="241">
        <v>3594.68</v>
      </c>
    </row>
    <row r="12" spans="1:3" x14ac:dyDescent="0.2">
      <c r="A12" t="s">
        <v>815</v>
      </c>
      <c r="B12" s="241">
        <v>342.7</v>
      </c>
      <c r="C12" s="241">
        <v>27.42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664243.71</v>
      </c>
      <c r="C13" s="232">
        <f>SUM(C10:C12)</f>
        <v>247029.63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258968.13</v>
      </c>
      <c r="C18" s="230">
        <f>'DOE25'!G190+'DOE25'!G208+'DOE25'!G226+'DOE25'!G269+'DOE25'!G288+'DOE25'!G307</f>
        <v>54936.27</v>
      </c>
    </row>
    <row r="19" spans="1:3" x14ac:dyDescent="0.2">
      <c r="A19" t="s">
        <v>813</v>
      </c>
      <c r="B19" s="241">
        <v>114877.54</v>
      </c>
      <c r="C19" s="241">
        <v>26118.15</v>
      </c>
    </row>
    <row r="20" spans="1:3" x14ac:dyDescent="0.2">
      <c r="A20" t="s">
        <v>814</v>
      </c>
      <c r="B20" s="241">
        <v>144090.59</v>
      </c>
      <c r="C20" s="241">
        <v>28818.12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258968.13</v>
      </c>
      <c r="C22" s="232">
        <f>SUM(C19:C21)</f>
        <v>54936.270000000004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AD64-37AF-4D61-A3AE-300D13CB2ACA}">
  <sheetPr>
    <tabColor indexed="11"/>
  </sheetPr>
  <dimension ref="A1:I51"/>
  <sheetViews>
    <sheetView workbookViewId="0">
      <pane ySplit="4" topLeftCell="A5" activePane="bottomLeft" state="frozen"/>
      <selection pane="bottomLeft" activeCell="C29" sqref="C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Newfields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1296819.51</v>
      </c>
      <c r="D5" s="20">
        <f>SUM('DOE25'!L189:L192)+SUM('DOE25'!L207:L210)+SUM('DOE25'!L225:L228)-F5-G5</f>
        <v>1268975.3899999999</v>
      </c>
      <c r="E5" s="244"/>
      <c r="F5" s="256">
        <f>SUM('DOE25'!J189:J192)+SUM('DOE25'!J207:J210)+SUM('DOE25'!J225:J228)</f>
        <v>14864.12</v>
      </c>
      <c r="G5" s="53">
        <f>SUM('DOE25'!K189:K192)+SUM('DOE25'!K207:K210)+SUM('DOE25'!K225:K228)</f>
        <v>12980</v>
      </c>
      <c r="H5" s="260"/>
    </row>
    <row r="6" spans="1:9" x14ac:dyDescent="0.2">
      <c r="A6" s="32">
        <v>2100</v>
      </c>
      <c r="B6" t="s">
        <v>835</v>
      </c>
      <c r="C6" s="246">
        <f t="shared" si="0"/>
        <v>242736.87</v>
      </c>
      <c r="D6" s="20">
        <f>'DOE25'!L194+'DOE25'!L212+'DOE25'!L230-F6-G6</f>
        <v>242420.5</v>
      </c>
      <c r="E6" s="244"/>
      <c r="F6" s="256">
        <f>'DOE25'!J194+'DOE25'!J212+'DOE25'!J230</f>
        <v>316.37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50953.090000000004</v>
      </c>
      <c r="D7" s="20">
        <f>'DOE25'!L195+'DOE25'!L213+'DOE25'!L231-F7-G7</f>
        <v>48356.570000000007</v>
      </c>
      <c r="E7" s="244"/>
      <c r="F7" s="256">
        <f>'DOE25'!J195+'DOE25'!J213+'DOE25'!J231</f>
        <v>2596.52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54091.259999999995</v>
      </c>
      <c r="D8" s="244"/>
      <c r="E8" s="20">
        <f>'DOE25'!L196+'DOE25'!L214+'DOE25'!L232-F8-G8-D9-D11</f>
        <v>54091.259999999995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3471.05</v>
      </c>
      <c r="D9" s="245">
        <v>3471.05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6350</v>
      </c>
      <c r="D10" s="244"/>
      <c r="E10" s="245">
        <v>6350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7210.16</v>
      </c>
      <c r="D11" s="245">
        <v>7210.16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190485.17000000004</v>
      </c>
      <c r="D12" s="20">
        <f>'DOE25'!L197+'DOE25'!L215+'DOE25'!L233-F12-G12</f>
        <v>189311.23000000004</v>
      </c>
      <c r="E12" s="244"/>
      <c r="F12" s="256">
        <f>'DOE25'!J197+'DOE25'!J215+'DOE25'!J233</f>
        <v>414.94</v>
      </c>
      <c r="G12" s="53">
        <f>'DOE25'!K197+'DOE25'!K215+'DOE25'!K233</f>
        <v>759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166210.19</v>
      </c>
      <c r="D14" s="20">
        <f>'DOE25'!L199+'DOE25'!L217+'DOE25'!L235-F14-G14</f>
        <v>162525.46</v>
      </c>
      <c r="E14" s="244"/>
      <c r="F14" s="256">
        <f>'DOE25'!J199+'DOE25'!J217+'DOE25'!J235</f>
        <v>3684.73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75830.61</v>
      </c>
      <c r="D15" s="20">
        <f>'DOE25'!L200+'DOE25'!L218+'DOE25'!L236-F15-G15</f>
        <v>75830.61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70045.63</v>
      </c>
      <c r="D25" s="244"/>
      <c r="E25" s="244"/>
      <c r="F25" s="259"/>
      <c r="G25" s="257"/>
      <c r="H25" s="258">
        <f>'DOE25'!L252+'DOE25'!L253+'DOE25'!L333+'DOE25'!L334</f>
        <v>70045.63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4029.0099999999984</v>
      </c>
      <c r="D29" s="20">
        <f>'DOE25'!L350+'DOE25'!L351+'DOE25'!L352-'DOE25'!I359-F29-G29</f>
        <v>4016.0399999999986</v>
      </c>
      <c r="E29" s="244"/>
      <c r="F29" s="256">
        <f>'DOE25'!J350+'DOE25'!J351+'DOE25'!J352</f>
        <v>12.97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10111.48</v>
      </c>
      <c r="D31" s="20">
        <f>'DOE25'!L282+'DOE25'!L301+'DOE25'!L320+'DOE25'!L325+'DOE25'!L326+'DOE25'!L327-F31-G31</f>
        <v>210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9901.48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2002327.01</v>
      </c>
      <c r="E33" s="247">
        <f>SUM(E5:E31)</f>
        <v>60441.259999999995</v>
      </c>
      <c r="F33" s="247">
        <f>SUM(F5:F31)</f>
        <v>21889.65</v>
      </c>
      <c r="G33" s="247">
        <f>SUM(G5:G31)</f>
        <v>23640.48</v>
      </c>
      <c r="H33" s="247">
        <f>SUM(H5:H31)</f>
        <v>70045.63</v>
      </c>
    </row>
    <row r="35" spans="2:8" ht="12" thickBot="1" x14ac:dyDescent="0.25">
      <c r="B35" s="254" t="s">
        <v>881</v>
      </c>
      <c r="D35" s="255">
        <f>E33</f>
        <v>60441.259999999995</v>
      </c>
      <c r="E35" s="250"/>
    </row>
    <row r="36" spans="2:8" ht="12" thickTop="1" x14ac:dyDescent="0.2">
      <c r="B36" t="s">
        <v>849</v>
      </c>
      <c r="D36" s="20">
        <f>D33</f>
        <v>2002327.01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EEB8-196E-4BDB-9A3E-690D65E9A63B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24" sqref="A24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Newfields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256116.18</v>
      </c>
      <c r="D9" s="95">
        <f>'DOE25'!G9</f>
        <v>4210.58</v>
      </c>
      <c r="E9" s="95">
        <f>'DOE25'!H9</f>
        <v>0</v>
      </c>
      <c r="F9" s="95">
        <f>'DOE25'!I9</f>
        <v>0</v>
      </c>
      <c r="G9" s="95">
        <f>'DOE25'!J9</f>
        <v>10055.379999999999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 t="str">
        <f>'DOE25'!H12</f>
        <v xml:space="preserve"> 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15803.55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15849.68</v>
      </c>
      <c r="D14" s="95">
        <f>'DOE25'!G14</f>
        <v>168.78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271965.86</v>
      </c>
      <c r="D19" s="41">
        <f>SUM(D9:D18)</f>
        <v>4379.3599999999997</v>
      </c>
      <c r="E19" s="41">
        <f>SUM(E9:E18)</f>
        <v>15803.55</v>
      </c>
      <c r="F19" s="41">
        <f>SUM(F9:F18)</f>
        <v>0</v>
      </c>
      <c r="G19" s="41">
        <f>SUM(G9:G18)</f>
        <v>10055.379999999999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15714.75</v>
      </c>
      <c r="D22" s="95">
        <f>'DOE25'!G23</f>
        <v>88.8</v>
      </c>
      <c r="E22" s="95" t="str">
        <f>'DOE25'!H23</f>
        <v xml:space="preserve"> 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96401.15</v>
      </c>
      <c r="D24" s="95">
        <f>'DOE25'!G25</f>
        <v>980.62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130034.2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3092.28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245242.37999999998</v>
      </c>
      <c r="D32" s="41">
        <f>SUM(D22:D31)</f>
        <v>1069.42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3309.94</v>
      </c>
      <c r="E40" s="95">
        <f>'DOE25'!H41</f>
        <v>15803.55</v>
      </c>
      <c r="F40" s="95">
        <f>'DOE25'!I41</f>
        <v>0</v>
      </c>
      <c r="G40" s="95">
        <f>'DOE25'!J41</f>
        <v>10055.379999999999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26723.48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26723.48</v>
      </c>
      <c r="D42" s="41">
        <f>SUM(D34:D41)</f>
        <v>3309.94</v>
      </c>
      <c r="E42" s="41">
        <f>SUM(E34:E41)</f>
        <v>15803.55</v>
      </c>
      <c r="F42" s="41">
        <f>SUM(F34:F41)</f>
        <v>0</v>
      </c>
      <c r="G42" s="41">
        <f>SUM(G34:G41)</f>
        <v>10055.379999999999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271965.86</v>
      </c>
      <c r="D43" s="41">
        <f>D42+D32</f>
        <v>4379.3600000000006</v>
      </c>
      <c r="E43" s="41">
        <f>E42+E32</f>
        <v>15803.55</v>
      </c>
      <c r="F43" s="41">
        <f>F42+F32</f>
        <v>0</v>
      </c>
      <c r="G43" s="41">
        <f>G42+G32</f>
        <v>10055.379999999999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1533368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920.26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40.54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13215.42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14617.32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920.26</v>
      </c>
      <c r="D54" s="130">
        <f>SUM(D49:D53)</f>
        <v>13215.42</v>
      </c>
      <c r="E54" s="130">
        <f>SUM(E49:E53)</f>
        <v>14617.32</v>
      </c>
      <c r="F54" s="130">
        <f>SUM(F49:F53)</f>
        <v>0</v>
      </c>
      <c r="G54" s="130">
        <f>SUM(G49:G53)</f>
        <v>40.54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1534288.26</v>
      </c>
      <c r="D55" s="22">
        <f>D48+D54</f>
        <v>13215.42</v>
      </c>
      <c r="E55" s="22">
        <f>E48+E54</f>
        <v>14617.32</v>
      </c>
      <c r="F55" s="22">
        <f>F48+F54</f>
        <v>0</v>
      </c>
      <c r="G55" s="22">
        <f>G48+G54</f>
        <v>40.54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218736.3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252419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83922.7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555078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22921.52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19279.759999999998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42201.279999999999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597279.28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20260.48</v>
      </c>
      <c r="D80" s="95">
        <f>SUM('DOE25'!G145:G153)</f>
        <v>2825.03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20260.48</v>
      </c>
      <c r="D83" s="131">
        <f>SUM(D77:D82)</f>
        <v>2825.03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797</v>
      </c>
      <c r="C96" s="86">
        <f>C55+C73+C83+C95</f>
        <v>2151828.02</v>
      </c>
      <c r="D96" s="86">
        <f>D55+D73+D83+D95</f>
        <v>16040.45</v>
      </c>
      <c r="E96" s="86">
        <f>E55+E73+E83+E95</f>
        <v>14617.32</v>
      </c>
      <c r="F96" s="86">
        <f>F55+F73+F83+F95</f>
        <v>0</v>
      </c>
      <c r="G96" s="86">
        <f>G55+G73+G95</f>
        <v>10040.540000000001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950072.42999999993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333767.08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12980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1296819.51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242736.87</v>
      </c>
      <c r="D110" s="24" t="s">
        <v>312</v>
      </c>
      <c r="E110" s="95">
        <f>+('DOE25'!L273)+('DOE25'!L292)+('DOE25'!L311)</f>
        <v>10111.48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50953.090000000004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64772.47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190485.17000000004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166210.19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75830.61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14980.88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790988.4</v>
      </c>
      <c r="D120" s="86">
        <f>SUM(D110:D119)</f>
        <v>14980.88</v>
      </c>
      <c r="E120" s="86">
        <f>SUM(E110:E119)</f>
        <v>10111.48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65000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5045.63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10040.540000000001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-40.540000000000873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80045.63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2167853.54</v>
      </c>
      <c r="D137" s="86">
        <f>(D107+D120+D136)</f>
        <v>14980.88</v>
      </c>
      <c r="E137" s="86">
        <f>(E107+E120+E136)</f>
        <v>10111.48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8/2000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8/2010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649000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5.14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195000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195000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65000</v>
      </c>
    </row>
    <row r="151" spans="1:7" x14ac:dyDescent="0.2">
      <c r="A151" s="22" t="s">
        <v>35</v>
      </c>
      <c r="B151" s="137">
        <f>'DOE25'!F488</f>
        <v>130000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130000</v>
      </c>
    </row>
    <row r="152" spans="1:7" x14ac:dyDescent="0.2">
      <c r="A152" s="22" t="s">
        <v>36</v>
      </c>
      <c r="B152" s="137">
        <f>'DOE25'!F489</f>
        <v>8376.8799999999992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8376.8799999999992</v>
      </c>
    </row>
    <row r="153" spans="1:7" x14ac:dyDescent="0.2">
      <c r="A153" s="22" t="s">
        <v>37</v>
      </c>
      <c r="B153" s="137">
        <f>'DOE25'!F490</f>
        <v>138376.88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138376.88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3BE6-88BD-45D5-84DE-277C909CC029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Newfields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12332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12332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950072</v>
      </c>
      <c r="D10" s="182">
        <f>ROUND((C10/$C$28)*100,1)</f>
        <v>45.1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333767</v>
      </c>
      <c r="D11" s="182">
        <f>ROUND((C11/$C$28)*100,1)</f>
        <v>15.9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12980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252848</v>
      </c>
      <c r="D15" s="182">
        <f t="shared" ref="D15:D27" si="0">ROUND((C15/$C$28)*100,1)</f>
        <v>12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50953</v>
      </c>
      <c r="D16" s="182">
        <f t="shared" si="0"/>
        <v>2.4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64772</v>
      </c>
      <c r="D17" s="182">
        <f t="shared" si="0"/>
        <v>3.1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190485</v>
      </c>
      <c r="D18" s="182">
        <f t="shared" si="0"/>
        <v>9.1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166210</v>
      </c>
      <c r="D20" s="182">
        <f t="shared" si="0"/>
        <v>7.9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75831</v>
      </c>
      <c r="D21" s="182">
        <f t="shared" si="0"/>
        <v>3.6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5046</v>
      </c>
      <c r="D25" s="182">
        <f t="shared" si="0"/>
        <v>0.2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1765.58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2104729.58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2104729.58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65000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1533368</v>
      </c>
      <c r="D35" s="182">
        <f t="shared" ref="D35:D40" si="1">ROUND((C35/$C$41)*100,1)</f>
        <v>70.7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15578.120000000112</v>
      </c>
      <c r="D36" s="182">
        <f t="shared" si="1"/>
        <v>0.7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471155</v>
      </c>
      <c r="D37" s="182">
        <f t="shared" si="1"/>
        <v>21.7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126124</v>
      </c>
      <c r="D38" s="182">
        <f t="shared" si="1"/>
        <v>5.8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23086</v>
      </c>
      <c r="D39" s="182">
        <f t="shared" si="1"/>
        <v>1.1000000000000001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2169311.12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97BF-2A33-45A2-9309-E2FB42AB9E0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Newfields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2010-09-14T16:54:34Z</cp:lastPrinted>
  <dcterms:created xsi:type="dcterms:W3CDTF">1997-12-04T19:04:30Z</dcterms:created>
  <dcterms:modified xsi:type="dcterms:W3CDTF">2025-01-09T20:09:20Z</dcterms:modified>
</cp:coreProperties>
</file>