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EFD7F63-19B7-44FA-A415-B7C8742852C2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0550AC4E-48D5-4214-808E-43AD380EECC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D39" i="13"/>
  <c r="F13" i="13"/>
  <c r="G13" i="13"/>
  <c r="G33" i="13" s="1"/>
  <c r="L198" i="1"/>
  <c r="L216" i="1"/>
  <c r="E13" i="13" s="1"/>
  <c r="C13" i="13" s="1"/>
  <c r="L234" i="1"/>
  <c r="F16" i="13"/>
  <c r="G16" i="13"/>
  <c r="L201" i="1"/>
  <c r="L219" i="1"/>
  <c r="E16" i="13" s="1"/>
  <c r="C16" i="13" s="1"/>
  <c r="L237" i="1"/>
  <c r="C17" i="10" s="1"/>
  <c r="F5" i="13"/>
  <c r="F33" i="13" s="1"/>
  <c r="G5" i="13"/>
  <c r="L189" i="1"/>
  <c r="C10" i="10" s="1"/>
  <c r="L190" i="1"/>
  <c r="L191" i="1"/>
  <c r="L192" i="1"/>
  <c r="L207" i="1"/>
  <c r="L208" i="1"/>
  <c r="L209" i="1"/>
  <c r="L221" i="1" s="1"/>
  <c r="L210" i="1"/>
  <c r="C13" i="10" s="1"/>
  <c r="L225" i="1"/>
  <c r="L226" i="1"/>
  <c r="C11" i="10" s="1"/>
  <c r="L227" i="1"/>
  <c r="C103" i="2" s="1"/>
  <c r="L228" i="1"/>
  <c r="F6" i="13"/>
  <c r="G6" i="13"/>
  <c r="L194" i="1"/>
  <c r="L212" i="1"/>
  <c r="L230" i="1"/>
  <c r="F7" i="13"/>
  <c r="G7" i="13"/>
  <c r="L195" i="1"/>
  <c r="L213" i="1"/>
  <c r="D7" i="13" s="1"/>
  <c r="C7" i="13" s="1"/>
  <c r="L231" i="1"/>
  <c r="F12" i="13"/>
  <c r="D12" i="13" s="1"/>
  <c r="C12" i="13" s="1"/>
  <c r="G12" i="13"/>
  <c r="L197" i="1"/>
  <c r="L215" i="1"/>
  <c r="L233" i="1"/>
  <c r="F14" i="13"/>
  <c r="G14" i="13"/>
  <c r="L199" i="1"/>
  <c r="C20" i="10" s="1"/>
  <c r="L217" i="1"/>
  <c r="D14" i="13" s="1"/>
  <c r="C14" i="13" s="1"/>
  <c r="L235" i="1"/>
  <c r="F15" i="13"/>
  <c r="G15" i="13"/>
  <c r="L200" i="1"/>
  <c r="L218" i="1"/>
  <c r="L236" i="1"/>
  <c r="F17" i="13"/>
  <c r="G17" i="13"/>
  <c r="L243" i="1"/>
  <c r="C24" i="10" s="1"/>
  <c r="D17" i="13"/>
  <c r="C17" i="13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4" i="1" s="1"/>
  <c r="L351" i="1"/>
  <c r="G651" i="1" s="1"/>
  <c r="L352" i="1"/>
  <c r="I359" i="1"/>
  <c r="J282" i="1"/>
  <c r="J301" i="1"/>
  <c r="F31" i="13" s="1"/>
  <c r="J320" i="1"/>
  <c r="K282" i="1"/>
  <c r="K301" i="1"/>
  <c r="K330" i="1" s="1"/>
  <c r="K344" i="1" s="1"/>
  <c r="K320" i="1"/>
  <c r="G31" i="13"/>
  <c r="L268" i="1"/>
  <c r="L269" i="1"/>
  <c r="E102" i="2" s="1"/>
  <c r="L270" i="1"/>
  <c r="L271" i="1"/>
  <c r="L273" i="1"/>
  <c r="L274" i="1"/>
  <c r="L275" i="1"/>
  <c r="L276" i="1"/>
  <c r="L277" i="1"/>
  <c r="L278" i="1"/>
  <c r="L279" i="1"/>
  <c r="E116" i="2" s="1"/>
  <c r="L280" i="1"/>
  <c r="L287" i="1"/>
  <c r="E101" i="2" s="1"/>
  <c r="E107" i="2" s="1"/>
  <c r="L288" i="1"/>
  <c r="L289" i="1"/>
  <c r="L290" i="1"/>
  <c r="L292" i="1"/>
  <c r="L293" i="1"/>
  <c r="L294" i="1"/>
  <c r="L295" i="1"/>
  <c r="E113" i="2" s="1"/>
  <c r="L296" i="1"/>
  <c r="L297" i="1"/>
  <c r="L301" i="1" s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E114" i="2" s="1"/>
  <c r="L316" i="1"/>
  <c r="L317" i="1"/>
  <c r="H652" i="1" s="1"/>
  <c r="L318" i="1"/>
  <c r="L325" i="1"/>
  <c r="L326" i="1"/>
  <c r="L327" i="1"/>
  <c r="L252" i="1"/>
  <c r="L253" i="1"/>
  <c r="C124" i="2" s="1"/>
  <c r="L333" i="1"/>
  <c r="H25" i="13" s="1"/>
  <c r="L334" i="1"/>
  <c r="C25" i="10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3" i="2"/>
  <c r="G54" i="2" s="1"/>
  <c r="F2" i="11"/>
  <c r="L603" i="1"/>
  <c r="H653" i="1"/>
  <c r="L602" i="1"/>
  <c r="G653" i="1"/>
  <c r="L601" i="1"/>
  <c r="F653" i="1"/>
  <c r="I653" i="1" s="1"/>
  <c r="C40" i="10"/>
  <c r="F52" i="1"/>
  <c r="F104" i="1" s="1"/>
  <c r="G52" i="1"/>
  <c r="H52" i="1"/>
  <c r="I52" i="1"/>
  <c r="F71" i="1"/>
  <c r="F86" i="1"/>
  <c r="F103" i="1"/>
  <c r="G103" i="1"/>
  <c r="G104" i="1"/>
  <c r="G185" i="1" s="1"/>
  <c r="G618" i="1" s="1"/>
  <c r="J618" i="1" s="1"/>
  <c r="H71" i="1"/>
  <c r="H104" i="1" s="1"/>
  <c r="H86" i="1"/>
  <c r="E50" i="2" s="1"/>
  <c r="H103" i="1"/>
  <c r="I103" i="1"/>
  <c r="I104" i="1"/>
  <c r="J103" i="1"/>
  <c r="J104" i="1"/>
  <c r="C37" i="10"/>
  <c r="F113" i="1"/>
  <c r="F132" i="1" s="1"/>
  <c r="C38" i="10" s="1"/>
  <c r="F128" i="1"/>
  <c r="G113" i="1"/>
  <c r="G128" i="1"/>
  <c r="G132" i="1"/>
  <c r="H113" i="1"/>
  <c r="H128" i="1"/>
  <c r="H132" i="1"/>
  <c r="I113" i="1"/>
  <c r="I128" i="1"/>
  <c r="I132" i="1"/>
  <c r="J113" i="1"/>
  <c r="J132" i="1" s="1"/>
  <c r="J128" i="1"/>
  <c r="F139" i="1"/>
  <c r="F154" i="1"/>
  <c r="F161" i="1"/>
  <c r="G139" i="1"/>
  <c r="G154" i="1"/>
  <c r="G161" i="1"/>
  <c r="H139" i="1"/>
  <c r="H154" i="1"/>
  <c r="H161" i="1"/>
  <c r="I139" i="1"/>
  <c r="I161" i="1" s="1"/>
  <c r="I154" i="1"/>
  <c r="C15" i="10"/>
  <c r="C18" i="10"/>
  <c r="C19" i="10"/>
  <c r="L242" i="1"/>
  <c r="L324" i="1"/>
  <c r="C23" i="10"/>
  <c r="L246" i="1"/>
  <c r="L260" i="1"/>
  <c r="C134" i="2" s="1"/>
  <c r="L261" i="1"/>
  <c r="C135" i="2" s="1"/>
  <c r="L341" i="1"/>
  <c r="L342" i="1"/>
  <c r="I655" i="1"/>
  <c r="I660" i="1"/>
  <c r="H651" i="1"/>
  <c r="I659" i="1"/>
  <c r="C6" i="10"/>
  <c r="C5" i="10"/>
  <c r="C42" i="10"/>
  <c r="L366" i="1"/>
  <c r="L367" i="1"/>
  <c r="L368" i="1"/>
  <c r="L374" i="1" s="1"/>
  <c r="G626" i="1" s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 s="1"/>
  <c r="L513" i="1"/>
  <c r="F541" i="1"/>
  <c r="L516" i="1"/>
  <c r="G539" i="1"/>
  <c r="L517" i="1"/>
  <c r="L519" i="1" s="1"/>
  <c r="G540" i="1"/>
  <c r="G542" i="1" s="1"/>
  <c r="L518" i="1"/>
  <c r="G541" i="1" s="1"/>
  <c r="K541" i="1" s="1"/>
  <c r="L521" i="1"/>
  <c r="L524" i="1" s="1"/>
  <c r="H539" i="1"/>
  <c r="H542" i="1" s="1"/>
  <c r="L522" i="1"/>
  <c r="H540" i="1"/>
  <c r="L523" i="1"/>
  <c r="H541" i="1"/>
  <c r="L526" i="1"/>
  <c r="I539" i="1"/>
  <c r="L527" i="1"/>
  <c r="I540" i="1" s="1"/>
  <c r="L528" i="1"/>
  <c r="I541" i="1"/>
  <c r="L531" i="1"/>
  <c r="J539" i="1"/>
  <c r="L532" i="1"/>
  <c r="J540" i="1"/>
  <c r="L533" i="1"/>
  <c r="J541" i="1"/>
  <c r="J542" i="1"/>
  <c r="E124" i="2"/>
  <c r="E123" i="2"/>
  <c r="K262" i="1"/>
  <c r="J262" i="1"/>
  <c r="I262" i="1"/>
  <c r="L262" i="1" s="1"/>
  <c r="H262" i="1"/>
  <c r="G262" i="1"/>
  <c r="F262" i="1"/>
  <c r="C123" i="2"/>
  <c r="A1" i="2"/>
  <c r="A2" i="2"/>
  <c r="C9" i="2"/>
  <c r="D9" i="2"/>
  <c r="D19" i="2" s="1"/>
  <c r="E9" i="2"/>
  <c r="F9" i="2"/>
  <c r="F19" i="2" s="1"/>
  <c r="I431" i="1"/>
  <c r="J9" i="1" s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D17" i="2"/>
  <c r="D18" i="2"/>
  <c r="E16" i="2"/>
  <c r="F16" i="2"/>
  <c r="C17" i="2"/>
  <c r="E17" i="2"/>
  <c r="F17" i="2"/>
  <c r="I436" i="1"/>
  <c r="J17" i="1"/>
  <c r="G17" i="2"/>
  <c r="C18" i="2"/>
  <c r="E18" i="2"/>
  <c r="E19" i="2"/>
  <c r="F18" i="2"/>
  <c r="I437" i="1"/>
  <c r="J18" i="1" s="1"/>
  <c r="G18" i="2" s="1"/>
  <c r="C22" i="2"/>
  <c r="C32" i="2" s="1"/>
  <c r="D22" i="2"/>
  <c r="E22" i="2"/>
  <c r="F22" i="2"/>
  <c r="F32" i="2" s="1"/>
  <c r="F43" i="2" s="1"/>
  <c r="I440" i="1"/>
  <c r="J23" i="1"/>
  <c r="G22" i="2" s="1"/>
  <c r="C23" i="2"/>
  <c r="D23" i="2"/>
  <c r="E23" i="2"/>
  <c r="F23" i="2"/>
  <c r="I441" i="1"/>
  <c r="J24" i="1"/>
  <c r="G23" i="2"/>
  <c r="C24" i="2"/>
  <c r="D24" i="2"/>
  <c r="E24" i="2"/>
  <c r="F24" i="2"/>
  <c r="I442" i="1"/>
  <c r="I444" i="1" s="1"/>
  <c r="I451" i="1" s="1"/>
  <c r="H632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D42" i="2" s="1"/>
  <c r="D43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J40" i="1"/>
  <c r="G39" i="2" s="1"/>
  <c r="C40" i="2"/>
  <c r="D40" i="2"/>
  <c r="E40" i="2"/>
  <c r="E41" i="2"/>
  <c r="F40" i="2"/>
  <c r="F41" i="2"/>
  <c r="F42" i="2"/>
  <c r="I449" i="1"/>
  <c r="J41" i="1"/>
  <c r="C41" i="2"/>
  <c r="D41" i="2"/>
  <c r="D48" i="2"/>
  <c r="E48" i="2"/>
  <c r="F48" i="2"/>
  <c r="C49" i="2"/>
  <c r="E49" i="2"/>
  <c r="E54" i="2" s="1"/>
  <c r="E55" i="2" s="1"/>
  <c r="C50" i="2"/>
  <c r="C54" i="2" s="1"/>
  <c r="C51" i="2"/>
  <c r="D51" i="2"/>
  <c r="D54" i="2" s="1"/>
  <c r="D55" i="2" s="1"/>
  <c r="E51" i="2"/>
  <c r="F51" i="2"/>
  <c r="F54" i="2" s="1"/>
  <c r="F53" i="2"/>
  <c r="F64" i="2"/>
  <c r="F70" i="2" s="1"/>
  <c r="F73" i="2" s="1"/>
  <c r="F65" i="2"/>
  <c r="F68" i="2"/>
  <c r="F69" i="2"/>
  <c r="F61" i="2"/>
  <c r="F62" i="2"/>
  <c r="F77" i="2"/>
  <c r="F79" i="2"/>
  <c r="F80" i="2"/>
  <c r="F81" i="2"/>
  <c r="F83" i="2"/>
  <c r="F85" i="2"/>
  <c r="F86" i="2"/>
  <c r="F88" i="2"/>
  <c r="F89" i="2"/>
  <c r="F91" i="2"/>
  <c r="F92" i="2"/>
  <c r="F93" i="2"/>
  <c r="F94" i="2"/>
  <c r="D52" i="2"/>
  <c r="D53" i="2"/>
  <c r="C53" i="2"/>
  <c r="E53" i="2"/>
  <c r="C58" i="2"/>
  <c r="C59" i="2"/>
  <c r="C61" i="2"/>
  <c r="D61" i="2"/>
  <c r="E61" i="2"/>
  <c r="E62" i="2"/>
  <c r="G61" i="2"/>
  <c r="G62" i="2"/>
  <c r="D62" i="2"/>
  <c r="D73" i="2" s="1"/>
  <c r="C64" i="2"/>
  <c r="C70" i="2" s="1"/>
  <c r="C73" i="2" s="1"/>
  <c r="C65" i="2"/>
  <c r="C66" i="2"/>
  <c r="C67" i="2"/>
  <c r="C68" i="2"/>
  <c r="C69" i="2"/>
  <c r="E68" i="2"/>
  <c r="E70" i="2" s="1"/>
  <c r="D69" i="2"/>
  <c r="D70" i="2"/>
  <c r="D71" i="2"/>
  <c r="E69" i="2"/>
  <c r="G69" i="2"/>
  <c r="G70" i="2"/>
  <c r="G73" i="2" s="1"/>
  <c r="C71" i="2"/>
  <c r="E71" i="2"/>
  <c r="C72" i="2"/>
  <c r="E72" i="2"/>
  <c r="C77" i="2"/>
  <c r="D77" i="2"/>
  <c r="D83" i="2" s="1"/>
  <c r="E77" i="2"/>
  <c r="E83" i="2" s="1"/>
  <c r="C79" i="2"/>
  <c r="C83" i="2" s="1"/>
  <c r="E79" i="2"/>
  <c r="C80" i="2"/>
  <c r="D80" i="2"/>
  <c r="E80" i="2"/>
  <c r="C81" i="2"/>
  <c r="D81" i="2"/>
  <c r="E81" i="2"/>
  <c r="C82" i="2"/>
  <c r="C85" i="2"/>
  <c r="C86" i="2"/>
  <c r="D88" i="2"/>
  <c r="D95" i="2" s="1"/>
  <c r="E88" i="2"/>
  <c r="E95" i="2" s="1"/>
  <c r="G88" i="2"/>
  <c r="C89" i="2"/>
  <c r="D89" i="2"/>
  <c r="D90" i="2"/>
  <c r="D91" i="2"/>
  <c r="D92" i="2"/>
  <c r="D93" i="2"/>
  <c r="D94" i="2"/>
  <c r="E89" i="2"/>
  <c r="G89" i="2"/>
  <c r="G95" i="2" s="1"/>
  <c r="C90" i="2"/>
  <c r="E90" i="2"/>
  <c r="E91" i="2"/>
  <c r="E92" i="2"/>
  <c r="E93" i="2"/>
  <c r="E94" i="2"/>
  <c r="G90" i="2"/>
  <c r="C91" i="2"/>
  <c r="C92" i="2"/>
  <c r="C93" i="2"/>
  <c r="C94" i="2"/>
  <c r="C101" i="2"/>
  <c r="E103" i="2"/>
  <c r="E104" i="2"/>
  <c r="E105" i="2"/>
  <c r="E106" i="2"/>
  <c r="C104" i="2"/>
  <c r="C105" i="2"/>
  <c r="C106" i="2"/>
  <c r="D107" i="2"/>
  <c r="F107" i="2"/>
  <c r="G107" i="2"/>
  <c r="C110" i="2"/>
  <c r="E110" i="2"/>
  <c r="E111" i="2"/>
  <c r="E112" i="2"/>
  <c r="E115" i="2"/>
  <c r="E117" i="2"/>
  <c r="C112" i="2"/>
  <c r="C113" i="2"/>
  <c r="C116" i="2"/>
  <c r="C117" i="2"/>
  <c r="F120" i="2"/>
  <c r="G120" i="2"/>
  <c r="E122" i="2"/>
  <c r="F126" i="2"/>
  <c r="D126" i="2"/>
  <c r="D136" i="2" s="1"/>
  <c r="E126" i="2"/>
  <c r="K411" i="1"/>
  <c r="K426" i="1"/>
  <c r="G126" i="2"/>
  <c r="G136" i="2" s="1"/>
  <c r="G137" i="2" s="1"/>
  <c r="K419" i="1"/>
  <c r="K425" i="1"/>
  <c r="L255" i="1"/>
  <c r="C127" i="2"/>
  <c r="E127" i="2"/>
  <c r="L256" i="1"/>
  <c r="C128" i="2"/>
  <c r="L257" i="1"/>
  <c r="C129" i="2"/>
  <c r="E129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 s="1"/>
  <c r="G490" i="1"/>
  <c r="C153" i="2"/>
  <c r="H490" i="1"/>
  <c r="D153" i="2" s="1"/>
  <c r="I490" i="1"/>
  <c r="E153" i="2"/>
  <c r="J490" i="1"/>
  <c r="F153" i="2"/>
  <c r="B154" i="2"/>
  <c r="C154" i="2"/>
  <c r="D154" i="2"/>
  <c r="G154" i="2" s="1"/>
  <c r="E154" i="2"/>
  <c r="F154" i="2"/>
  <c r="B155" i="2"/>
  <c r="C155" i="2"/>
  <c r="D155" i="2"/>
  <c r="E155" i="2"/>
  <c r="F155" i="2"/>
  <c r="G155" i="2"/>
  <c r="F493" i="1"/>
  <c r="B156" i="2"/>
  <c r="G493" i="1"/>
  <c r="H493" i="1"/>
  <c r="D156" i="2"/>
  <c r="I493" i="1"/>
  <c r="E156" i="2" s="1"/>
  <c r="J493" i="1"/>
  <c r="F156" i="2"/>
  <c r="F19" i="1"/>
  <c r="G19" i="1"/>
  <c r="G608" i="1" s="1"/>
  <c r="J608" i="1" s="1"/>
  <c r="H19" i="1"/>
  <c r="I19" i="1"/>
  <c r="F33" i="1"/>
  <c r="F44" i="1" s="1"/>
  <c r="H607" i="1" s="1"/>
  <c r="G33" i="1"/>
  <c r="H33" i="1"/>
  <c r="H44" i="1" s="1"/>
  <c r="H609" i="1" s="1"/>
  <c r="J609" i="1" s="1"/>
  <c r="I33" i="1"/>
  <c r="F43" i="1"/>
  <c r="G43" i="1"/>
  <c r="G44" i="1"/>
  <c r="H608" i="1"/>
  <c r="H43" i="1"/>
  <c r="I43" i="1"/>
  <c r="G615" i="1" s="1"/>
  <c r="I44" i="1"/>
  <c r="H610" i="1" s="1"/>
  <c r="F169" i="1"/>
  <c r="F184" i="1" s="1"/>
  <c r="I169" i="1"/>
  <c r="F175" i="1"/>
  <c r="G175" i="1"/>
  <c r="G184" i="1" s="1"/>
  <c r="H175" i="1"/>
  <c r="I175" i="1"/>
  <c r="I184" i="1" s="1"/>
  <c r="J175" i="1"/>
  <c r="G635" i="1" s="1"/>
  <c r="J184" i="1"/>
  <c r="F180" i="1"/>
  <c r="G180" i="1"/>
  <c r="H180" i="1"/>
  <c r="H184" i="1" s="1"/>
  <c r="I180" i="1"/>
  <c r="F203" i="1"/>
  <c r="G203" i="1"/>
  <c r="H203" i="1"/>
  <c r="H249" i="1" s="1"/>
  <c r="H263" i="1" s="1"/>
  <c r="I203" i="1"/>
  <c r="J203" i="1"/>
  <c r="J249" i="1" s="1"/>
  <c r="K203" i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F249" i="1"/>
  <c r="F263" i="1"/>
  <c r="F282" i="1"/>
  <c r="F330" i="1"/>
  <c r="F344" i="1" s="1"/>
  <c r="G282" i="1"/>
  <c r="H282" i="1"/>
  <c r="H330" i="1"/>
  <c r="H344" i="1"/>
  <c r="I282" i="1"/>
  <c r="I330" i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L329" i="1"/>
  <c r="H329" i="1"/>
  <c r="I329" i="1"/>
  <c r="J329" i="1"/>
  <c r="J330" i="1" s="1"/>
  <c r="J344" i="1" s="1"/>
  <c r="K329" i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G426" i="1" s="1"/>
  <c r="H425" i="1"/>
  <c r="H426" i="1" s="1"/>
  <c r="I425" i="1"/>
  <c r="J425" i="1"/>
  <c r="I426" i="1"/>
  <c r="J426" i="1"/>
  <c r="F438" i="1"/>
  <c r="G438" i="1"/>
  <c r="G630" i="1" s="1"/>
  <c r="H438" i="1"/>
  <c r="F444" i="1"/>
  <c r="F451" i="1" s="1"/>
  <c r="H629" i="1" s="1"/>
  <c r="G444" i="1"/>
  <c r="H444" i="1"/>
  <c r="H451" i="1" s="1"/>
  <c r="H631" i="1" s="1"/>
  <c r="J631" i="1" s="1"/>
  <c r="F450" i="1"/>
  <c r="G450" i="1"/>
  <c r="H450" i="1"/>
  <c r="G451" i="1"/>
  <c r="H630" i="1" s="1"/>
  <c r="F460" i="1"/>
  <c r="F466" i="1" s="1"/>
  <c r="H612" i="1" s="1"/>
  <c r="J612" i="1" s="1"/>
  <c r="G460" i="1"/>
  <c r="H460" i="1"/>
  <c r="I460" i="1"/>
  <c r="J460" i="1"/>
  <c r="J466" i="1" s="1"/>
  <c r="H616" i="1" s="1"/>
  <c r="F464" i="1"/>
  <c r="G464" i="1"/>
  <c r="G466" i="1"/>
  <c r="H613" i="1" s="1"/>
  <c r="J613" i="1" s="1"/>
  <c r="H464" i="1"/>
  <c r="H466" i="1" s="1"/>
  <c r="H614" i="1" s="1"/>
  <c r="J614" i="1" s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J535" i="1" s="1"/>
  <c r="K514" i="1"/>
  <c r="L514" i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L534" i="1"/>
  <c r="L547" i="1"/>
  <c r="L548" i="1"/>
  <c r="L550" i="1" s="1"/>
  <c r="L549" i="1"/>
  <c r="F550" i="1"/>
  <c r="F561" i="1" s="1"/>
  <c r="G550" i="1"/>
  <c r="G561" i="1" s="1"/>
  <c r="H550" i="1"/>
  <c r="I550" i="1"/>
  <c r="J550" i="1"/>
  <c r="K550" i="1"/>
  <c r="K561" i="1" s="1"/>
  <c r="L552" i="1"/>
  <c r="L553" i="1"/>
  <c r="L555" i="1" s="1"/>
  <c r="L554" i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I561" i="1" s="1"/>
  <c r="J560" i="1"/>
  <c r="J561" i="1" s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/>
  <c r="J588" i="1"/>
  <c r="H641" i="1" s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L604" i="1"/>
  <c r="G607" i="1"/>
  <c r="G609" i="1"/>
  <c r="G610" i="1"/>
  <c r="G612" i="1"/>
  <c r="G613" i="1"/>
  <c r="G614" i="1"/>
  <c r="H617" i="1"/>
  <c r="H618" i="1"/>
  <c r="H619" i="1"/>
  <c r="H620" i="1"/>
  <c r="H621" i="1"/>
  <c r="H622" i="1"/>
  <c r="H623" i="1"/>
  <c r="H625" i="1"/>
  <c r="H626" i="1"/>
  <c r="J626" i="1"/>
  <c r="H627" i="1"/>
  <c r="H628" i="1"/>
  <c r="G629" i="1"/>
  <c r="J629" i="1" s="1"/>
  <c r="G631" i="1"/>
  <c r="G633" i="1"/>
  <c r="G634" i="1"/>
  <c r="H637" i="1"/>
  <c r="G639" i="1"/>
  <c r="J639" i="1" s="1"/>
  <c r="H639" i="1"/>
  <c r="G640" i="1"/>
  <c r="J640" i="1" s="1"/>
  <c r="G641" i="1"/>
  <c r="G642" i="1"/>
  <c r="H642" i="1"/>
  <c r="G643" i="1"/>
  <c r="H643" i="1"/>
  <c r="J643" i="1"/>
  <c r="G644" i="1"/>
  <c r="H644" i="1"/>
  <c r="G645" i="1"/>
  <c r="J645" i="1" s="1"/>
  <c r="H645" i="1"/>
  <c r="G149" i="2"/>
  <c r="A13" i="12"/>
  <c r="D15" i="13"/>
  <c r="C15" i="13"/>
  <c r="D6" i="13"/>
  <c r="C6" i="13" s="1"/>
  <c r="E73" i="2"/>
  <c r="C62" i="2"/>
  <c r="D32" i="2"/>
  <c r="L560" i="1"/>
  <c r="J642" i="1"/>
  <c r="I249" i="1"/>
  <c r="I263" i="1"/>
  <c r="E8" i="13"/>
  <c r="C8" i="13" s="1"/>
  <c r="F535" i="1"/>
  <c r="G40" i="2"/>
  <c r="G42" i="2"/>
  <c r="A40" i="12"/>
  <c r="K539" i="1"/>
  <c r="J638" i="1" l="1"/>
  <c r="J630" i="1"/>
  <c r="J624" i="1"/>
  <c r="H638" i="1"/>
  <c r="J263" i="1"/>
  <c r="J607" i="1"/>
  <c r="K588" i="1"/>
  <c r="G637" i="1" s="1"/>
  <c r="J637" i="1" s="1"/>
  <c r="C156" i="2"/>
  <c r="G156" i="2" s="1"/>
  <c r="K493" i="1"/>
  <c r="D96" i="2"/>
  <c r="G32" i="2"/>
  <c r="G43" i="2" s="1"/>
  <c r="H185" i="1"/>
  <c r="G619" i="1" s="1"/>
  <c r="J619" i="1" s="1"/>
  <c r="G625" i="1"/>
  <c r="J625" i="1" s="1"/>
  <c r="C27" i="10"/>
  <c r="J19" i="1"/>
  <c r="G611" i="1" s="1"/>
  <c r="G9" i="2"/>
  <c r="G19" i="2" s="1"/>
  <c r="J644" i="1"/>
  <c r="E32" i="2"/>
  <c r="L561" i="1"/>
  <c r="F400" i="1"/>
  <c r="H633" i="1" s="1"/>
  <c r="J615" i="1"/>
  <c r="F55" i="2"/>
  <c r="J633" i="1"/>
  <c r="E96" i="2"/>
  <c r="E120" i="2"/>
  <c r="I542" i="1"/>
  <c r="C95" i="2"/>
  <c r="C19" i="2"/>
  <c r="J185" i="1"/>
  <c r="L239" i="1"/>
  <c r="H650" i="1" s="1"/>
  <c r="H654" i="1" s="1"/>
  <c r="K542" i="1"/>
  <c r="F137" i="2"/>
  <c r="E43" i="2"/>
  <c r="K540" i="1"/>
  <c r="E134" i="2"/>
  <c r="E136" i="2" s="1"/>
  <c r="E137" i="2" s="1"/>
  <c r="C26" i="10"/>
  <c r="C39" i="10"/>
  <c r="L411" i="1"/>
  <c r="J43" i="1"/>
  <c r="F542" i="1"/>
  <c r="I185" i="1"/>
  <c r="G620" i="1" s="1"/>
  <c r="J620" i="1" s="1"/>
  <c r="G55" i="2"/>
  <c r="G96" i="2" s="1"/>
  <c r="H33" i="13"/>
  <c r="C25" i="13"/>
  <c r="G650" i="1"/>
  <c r="G654" i="1" s="1"/>
  <c r="J641" i="1"/>
  <c r="L535" i="1"/>
  <c r="L419" i="1"/>
  <c r="J635" i="1"/>
  <c r="G153" i="2"/>
  <c r="F95" i="2"/>
  <c r="C43" i="2"/>
  <c r="F185" i="1"/>
  <c r="G617" i="1" s="1"/>
  <c r="J617" i="1" s="1"/>
  <c r="J610" i="1"/>
  <c r="L425" i="1"/>
  <c r="K249" i="1"/>
  <c r="K263" i="1" s="1"/>
  <c r="F122" i="2"/>
  <c r="F136" i="2" s="1"/>
  <c r="L393" i="1"/>
  <c r="I438" i="1"/>
  <c r="G632" i="1" s="1"/>
  <c r="J632" i="1" s="1"/>
  <c r="C21" i="10"/>
  <c r="D29" i="13"/>
  <c r="C29" i="13" s="1"/>
  <c r="D119" i="2"/>
  <c r="D120" i="2" s="1"/>
  <c r="D137" i="2" s="1"/>
  <c r="F652" i="1"/>
  <c r="I652" i="1" s="1"/>
  <c r="C114" i="2"/>
  <c r="L343" i="1"/>
  <c r="C32" i="10"/>
  <c r="F651" i="1"/>
  <c r="I651" i="1" s="1"/>
  <c r="C16" i="10"/>
  <c r="C102" i="2"/>
  <c r="C107" i="2" s="1"/>
  <c r="E33" i="13"/>
  <c r="D35" i="13" s="1"/>
  <c r="C111" i="2"/>
  <c r="D5" i="13"/>
  <c r="J33" i="1"/>
  <c r="C115" i="2"/>
  <c r="L282" i="1"/>
  <c r="C48" i="2"/>
  <c r="C55" i="2" s="1"/>
  <c r="C96" i="2" s="1"/>
  <c r="C12" i="10"/>
  <c r="C28" i="10" s="1"/>
  <c r="C35" i="10"/>
  <c r="C122" i="2"/>
  <c r="C29" i="10"/>
  <c r="L203" i="1"/>
  <c r="D23" i="10" l="1"/>
  <c r="D15" i="10"/>
  <c r="D22" i="10"/>
  <c r="D18" i="10"/>
  <c r="C30" i="10"/>
  <c r="D13" i="10"/>
  <c r="D11" i="10"/>
  <c r="D20" i="10"/>
  <c r="D25" i="10"/>
  <c r="D24" i="10"/>
  <c r="D17" i="10"/>
  <c r="D10" i="10"/>
  <c r="D19" i="10"/>
  <c r="D16" i="10"/>
  <c r="G657" i="1"/>
  <c r="G662" i="1"/>
  <c r="J44" i="1"/>
  <c r="H611" i="1" s="1"/>
  <c r="J611" i="1" s="1"/>
  <c r="G616" i="1"/>
  <c r="F96" i="2"/>
  <c r="H662" i="1"/>
  <c r="H657" i="1"/>
  <c r="G621" i="1"/>
  <c r="J621" i="1" s="1"/>
  <c r="G636" i="1"/>
  <c r="C5" i="13"/>
  <c r="D21" i="10"/>
  <c r="L426" i="1"/>
  <c r="G628" i="1" s="1"/>
  <c r="J628" i="1" s="1"/>
  <c r="D27" i="10"/>
  <c r="C120" i="2"/>
  <c r="C36" i="10"/>
  <c r="C41" i="10"/>
  <c r="D35" i="10"/>
  <c r="D31" i="13"/>
  <c r="C31" i="13" s="1"/>
  <c r="L330" i="1"/>
  <c r="L344" i="1" s="1"/>
  <c r="G623" i="1" s="1"/>
  <c r="J623" i="1" s="1"/>
  <c r="L400" i="1"/>
  <c r="C131" i="2"/>
  <c r="C133" i="2" s="1"/>
  <c r="D12" i="10"/>
  <c r="L249" i="1"/>
  <c r="L263" i="1" s="1"/>
  <c r="G622" i="1" s="1"/>
  <c r="J622" i="1" s="1"/>
  <c r="F650" i="1"/>
  <c r="D26" i="10"/>
  <c r="J616" i="1" l="1"/>
  <c r="H646" i="1"/>
  <c r="D36" i="10"/>
  <c r="D40" i="10"/>
  <c r="D37" i="10"/>
  <c r="D38" i="10"/>
  <c r="D39" i="10"/>
  <c r="C136" i="2"/>
  <c r="C137" i="2" s="1"/>
  <c r="D41" i="10"/>
  <c r="F654" i="1"/>
  <c r="I650" i="1"/>
  <c r="I654" i="1" s="1"/>
  <c r="H636" i="1"/>
  <c r="G627" i="1"/>
  <c r="J627" i="1" s="1"/>
  <c r="D33" i="13"/>
  <c r="D36" i="13" s="1"/>
  <c r="J636" i="1"/>
  <c r="D28" i="10"/>
  <c r="F657" i="1" l="1"/>
  <c r="F662" i="1"/>
  <c r="C4" i="10" s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5225CB6-562D-4295-8226-63100385115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E835C34-77C1-4099-B4F8-C86F852CF26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74FA1A0-D45F-44F6-BCC9-CA2E49901A9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DDCC05C-B0D8-46AF-9E25-FBB23023D6D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9B8B20A-439A-4452-BAD5-91E66BCC1DC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6194A07-3369-403F-BA8E-71708FCEC3C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E644450-3D27-4F82-B6E6-FB9BF0CE04D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C5A2F79-B965-43AA-AD9A-016E7FA6D29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17BE46D-5872-4DC7-A5B6-AD3ED4636A2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89155F6-F160-45EF-8C11-7A9C5D0F3EE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EA919F1-900F-45C4-9134-9F4C135E6A2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E63F9B6-13CC-4BE4-87C0-4C8750CABB7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<sst xmlns="http://schemas.openxmlformats.org/spreadsheetml/2006/main" count="3859" uniqueCount="896">
  <si>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</si>
  <si>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</si>
  <si>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</si>
  <si>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</si>
  <si>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</si>
  <si>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</si>
  <si>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</si>
  <si>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</si>
  <si>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</si>
  <si>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</si>
  <si>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</si>
  <si>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</si>
  <si>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</si>
  <si>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</si>
  <si>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</si>
  <si>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</si>
  <si>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</si>
  <si>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</si>
  <si>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</si>
  <si>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</si>
  <si>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</si>
  <si>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</si>
  <si>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</si>
  <si>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</si>
  <si>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</si>
  <si>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</si>
  <si>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</si>
  <si>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</si>
  <si>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</si>
  <si>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</si>
  <si>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</si>
  <si>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</si>
  <si>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</si>
  <si>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</si>
  <si>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</si>
  <si>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</si>
  <si>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</si>
  <si>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</si>
  <si>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</si>
  <si>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</si>
  <si>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</si>
  <si>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</si>
  <si>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</si>
  <si>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</si>
  <si>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</si>
  <si>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</si>
  <si>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</si>
  <si>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</si>
  <si>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</si>
  <si>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</si>
  <si>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</si>
  <si>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</si>
  <si>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</si>
  <si>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</si>
  <si>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</si>
  <si>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</si>
  <si>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</si>
  <si>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</si>
  <si>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</si>
  <si>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</si>
  <si>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</si>
  <si>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</si>
  <si>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</si>
  <si>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</si>
  <si>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</si>
  <si>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</si>
  <si>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</si>
  <si>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</si>
  <si>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</si>
  <si>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</si>
  <si>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</si>
  <si>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</si>
  <si>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</si>
  <si>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</si>
  <si>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</si>
  <si>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</si>
  <si>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</si>
  <si>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</si>
  <si>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</si>
  <si>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</si>
  <si>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</si>
  <si>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</si>
  <si>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</si>
  <si>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</si>
  <si>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</si>
  <si>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</si>
  <si>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</si>
  <si>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</si>
  <si>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</si>
  <si>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</si>
  <si>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</si>
  <si>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</si>
  <si>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</si>
  <si>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</si>
  <si>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</si>
  <si>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</si>
  <si>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</si>
  <si>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</si>
  <si>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</si>
  <si>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</si>
  <si>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</si>
  <si>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</si>
  <si>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</si>
  <si>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</si>
  <si>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</si>
  <si>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</si>
  <si>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</si>
  <si>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</si>
  <si>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</si>
  <si>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</si>
  <si>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</si>
  <si>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</si>
  <si>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</si>
  <si>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</si>
  <si>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</si>
  <si>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</si>
  <si>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</si>
  <si>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</si>
  <si>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</si>
  <si>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</si>
  <si>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</si>
  <si>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</si>
  <si>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</si>
  <si>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</si>
  <si>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</si>
  <si>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</si>
  <si>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</si>
  <si>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</si>
  <si>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</si>
  <si>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</si>
  <si>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</si>
  <si>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</si>
  <si>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</si>
  <si>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</si>
  <si>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</si>
  <si>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</si>
  <si>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</si>
  <si>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</si>
  <si>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</si>
  <si>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</si>
  <si>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</si>
  <si>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</si>
  <si>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</si>
  <si>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</si>
  <si>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</si>
  <si>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</si>
  <si>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</si>
  <si>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</si>
  <si>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</si>
  <si>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</si>
  <si>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</si>
  <si>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</si>
  <si>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</si>
  <si>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</si>
  <si>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</si>
  <si>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</si>
  <si>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</si>
  <si>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</si>
  <si>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</si>
  <si>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</si>
  <si>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</si>
  <si>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</si>
  <si>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</si>
  <si>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</si>
  <si>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</si>
  <si>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</si>
  <si>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</si>
  <si>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</si>
  <si>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</si>
  <si>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</si>
  <si>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</si>
  <si>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</si>
  <si>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</si>
  <si>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</si>
  <si>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</si>
  <si>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</si>
  <si>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</si>
  <si>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</si>
  <si>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</si>
  <si>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</si>
  <si>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</si>
  <si>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</si>
  <si>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</si>
  <si>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</si>
  <si>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</si>
  <si>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</si>
  <si>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</si>
  <si>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</si>
  <si>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</si>
  <si>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</si>
  <si>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</si>
  <si>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</si>
  <si>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</si>
  <si>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</si>
  <si>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</si>
  <si>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</si>
  <si>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</si>
  <si>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</si>
  <si>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</si>
  <si>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</si>
  <si>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</si>
  <si>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</si>
  <si>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</si>
  <si>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</si>
  <si>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</si>
  <si>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</si>
  <si>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</si>
  <si>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</si>
  <si>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</si>
  <si>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</si>
  <si>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</si>
  <si>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</si>
  <si>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</si>
  <si>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</si>
  <si>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</si>
  <si>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</si>
  <si>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</si>
  <si>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</si>
  <si>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</si>
  <si>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</si>
  <si>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</si>
  <si>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</si>
  <si>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</si>
  <si>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</si>
  <si>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</si>
  <si>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</si>
  <si>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</si>
  <si>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</si>
  <si>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</si>
  <si>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</si>
  <si>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</si>
  <si>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</si>
  <si>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</si>
  <si>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</si>
  <si>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</si>
  <si>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</si>
  <si>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</si>
  <si>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</si>
  <si>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</si>
  <si>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</si>
  <si>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</si>
  <si>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</si>
  <si>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</si>
  <si>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</si>
  <si>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</si>
  <si>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</si>
  <si>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</si>
  <si>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</si>
  <si>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</si>
  <si>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</si>
  <si>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</si>
  <si>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</si>
  <si>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</si>
  <si>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</si>
  <si>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</si>
  <si>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</si>
  <si>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</si>
  <si>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</si>
  <si>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</si>
  <si>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</si>
  <si>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</si>
  <si>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</si>
  <si>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</si>
  <si>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</si>
  <si>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</si>
  <si>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</si>
  <si>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</si>
  <si>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</si>
  <si>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</si>
  <si>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</si>
  <si>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</si>
  <si>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</si>
  <si>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</si>
  <si>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</si>
  <si>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</si>
  <si>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</si>
  <si>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</si>
  <si>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</si>
  <si>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</si>
  <si>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</si>
  <si>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</si>
  <si>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</si>
  <si>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</si>
  <si>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</si>
  <si>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</si>
  <si>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</si>
  <si>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</si>
  <si>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</si>
  <si>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</si>
  <si>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</si>
  <si>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</si>
  <si>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</si>
  <si>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</si>
  <si>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</si>
  <si>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</si>
  <si>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</si>
  <si>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</si>
  <si>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</si>
  <si>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</si>
  <si>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</si>
  <si>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</si>
  <si>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</si>
  <si>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</si>
  <si>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</si>
  <si>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</si>
  <si>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</si>
  <si>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</si>
  <si>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</si>
  <si>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</si>
  <si>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</si>
  <si>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</si>
  <si>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</si>
  <si>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</si>
  <si>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</si>
  <si>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</si>
  <si>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</si>
  <si>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</si>
  <si>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</si>
  <si>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</si>
  <si>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</si>
  <si>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</si>
  <si>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</si>
  <si>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</si>
  <si>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</si>
  <si>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</si>
  <si>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</si>
  <si>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</si>
  <si>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</si>
  <si>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</si>
  <si>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</si>
  <si>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</si>
  <si>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</si>
  <si>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</si>
  <si>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</si>
  <si>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</si>
  <si>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</si>
  <si>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</si>
  <si>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</si>
  <si>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</si>
  <si>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</si>
  <si>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</si>
  <si>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</si>
  <si>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</si>
  <si>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</si>
  <si>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</si>
  <si>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</si>
  <si>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</si>
  <si>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</si>
  <si>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</si>
  <si>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</si>
  <si>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</si>
  <si>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</si>
  <si>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</si>
  <si>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</si>
  <si>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</si>
  <si>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</si>
  <si>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</si>
  <si>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</si>
  <si>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</si>
  <si>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</si>
  <si>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</si>
  <si>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</si>
  <si>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</si>
  <si>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</si>
  <si>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</si>
  <si>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</si>
  <si>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</si>
  <si>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</si>
  <si>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</si>
  <si>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</si>
  <si>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</si>
  <si>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</si>
  <si>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</si>
  <si>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</si>
  <si>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</si>
  <si>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</si>
  <si>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</si>
  <si>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</si>
  <si>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</si>
  <si>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</si>
  <si>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</si>
  <si>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</si>
  <si>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</si>
  <si>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</si>
  <si>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</si>
  <si>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</si>
  <si>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</si>
  <si>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</si>
  <si>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</si>
  <si>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</si>
  <si>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</si>
  <si>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</si>
  <si>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</si>
  <si>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</si>
  <si>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</si>
  <si>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</si>
  <si>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</si>
  <si>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</si>
  <si>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</si>
  <si>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</si>
  <si>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</si>
  <si>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</si>
  <si>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</si>
  <si>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</si>
  <si>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</si>
  <si>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</si>
  <si>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</si>
  <si>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</si>
  <si>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</si>
  <si>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</si>
  <si>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</si>
  <si>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</si>
  <si>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</si>
  <si>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</si>
  <si>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</si>
  <si>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</si>
  <si>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</si>
  <si>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</si>
  <si>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</si>
  <si>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</si>
  <si>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</si>
  <si>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</si>
  <si>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</si>
  <si>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</si>
  <si>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</si>
  <si>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</si>
  <si>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</si>
  <si>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</si>
  <si>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</si>
  <si>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</si>
  <si>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</si>
  <si>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</si>
  <si>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</si>
  <si>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</si>
  <si>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</si>
  <si>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</si>
  <si>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</si>
  <si>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</si>
  <si>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</si>
  <si>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</si>
  <si>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</si>
  <si>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</si>
  <si>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</si>
  <si>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</si>
  <si>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</si>
  <si>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</si>
  <si>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</si>
  <si>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</si>
  <si>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</si>
  <si>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</si>
  <si>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</si>
  <si>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</si>
  <si>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</si>
  <si>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</si>
  <si>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</si>
  <si>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</si>
  <si>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</si>
  <si>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</si>
  <si>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</si>
  <si>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</si>
  <si>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</si>
  <si>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</si>
  <si>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</si>
  <si>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</si>
  <si>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</si>
  <si>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</si>
  <si>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</si>
  <si>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</si>
  <si>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</si>
  <si>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</si>
  <si>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</si>
  <si>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</si>
  <si>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</si>
  <si>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</si>
  <si>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</si>
  <si>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</si>
  <si>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</si>
  <si>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</si>
  <si>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</si>
  <si>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</si>
  <si>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</si>
  <si>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</si>
  <si>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</si>
  <si>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</si>
  <si>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</si>
  <si>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</si>
  <si>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</si>
  <si>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</si>
  <si>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</si>
  <si>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</si>
  <si>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</si>
  <si>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</si>
  <si>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</si>
  <si>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</si>
  <si>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</si>
  <si>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</si>
  <si>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</si>
  <si>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</si>
  <si>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</si>
  <si>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</si>
  <si>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</si>
  <si>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</si>
  <si>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</si>
  <si>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</si>
  <si>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</si>
  <si>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</si>
  <si>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</si>
  <si>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</si>
  <si>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</si>
  <si>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</si>
  <si>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</si>
  <si>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</si>
  <si>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</si>
  <si>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</si>
  <si>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</si>
  <si>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</si>
  <si>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</si>
  <si>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</si>
  <si>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</si>
  <si>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</si>
  <si>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</si>
  <si>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</si>
  <si>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</si>
  <si>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</si>
  <si>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</si>
  <si>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</si>
  <si>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</si>
  <si>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</si>
  <si>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</si>
  <si>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</si>
  <si>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</si>
  <si>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</si>
  <si>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</si>
  <si>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</si>
  <si>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</si>
  <si>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</si>
  <si>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</si>
  <si>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</si>
  <si>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</si>
  <si>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</si>
  <si>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</si>
  <si>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</si>
  <si>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</si>
  <si>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</si>
  <si>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</si>
  <si>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</si>
  <si>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</si>
  <si>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</si>
  <si>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</si>
  <si>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</si>
  <si>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</si>
  <si>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</si>
  <si>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</si>
  <si>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</si>
  <si>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</si>
  <si>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</si>
  <si>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</si>
  <si>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</si>
  <si>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</si>
  <si>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</si>
  <si>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</si>
  <si>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</si>
  <si>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</si>
  <si>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</si>
  <si>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</si>
  <si>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</si>
  <si>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</si>
  <si>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</si>
  <si>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</si>
  <si>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</si>
  <si>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</si>
  <si>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</si>
  <si>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</si>
  <si>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</si>
  <si>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</si>
  <si>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</si>
  <si>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</si>
  <si>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</si>
  <si>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</si>
  <si>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</si>
  <si>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</si>
  <si>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</si>
  <si>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</si>
  <si>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</si>
  <si>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</si>
  <si>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</si>
  <si>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</si>
  <si>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</si>
  <si>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</si>
  <si>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</si>
  <si>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</si>
  <si>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</si>
  <si>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</si>
  <si>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</si>
  <si>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</si>
  <si>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</si>
  <si>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</si>
  <si>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</si>
  <si>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</si>
  <si>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</si>
  <si>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</si>
  <si>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</si>
  <si>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</si>
  <si>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</si>
  <si>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</si>
  <si>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</si>
  <si>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</si>
  <si>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</si>
  <si>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</si>
  <si>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</si>
  <si>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</si>
  <si>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</si>
  <si>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</si>
  <si>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</si>
  <si>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</si>
  <si>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</si>
  <si>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</si>
  <si>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</si>
  <si>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</si>
  <si>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</si>
  <si>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</si>
  <si>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</si>
  <si>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</si>
  <si>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</si>
  <si>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</si>
  <si>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</si>
  <si>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</si>
  <si>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</si>
  <si>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</si>
  <si>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</si>
  <si>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</si>
  <si>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</si>
  <si>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</si>
  <si>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</si>
  <si>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</si>
  <si>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</si>
  <si>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</si>
  <si>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</si>
  <si>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</si>
  <si>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</si>
  <si>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</si>
  <si>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</si>
  <si>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</si>
  <si>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</si>
  <si>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</si>
  <si>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</si>
  <si>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</si>
  <si>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</si>
  <si>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</si>
  <si>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</si>
  <si>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</si>
  <si>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</si>
  <si>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</si>
  <si>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</si>
  <si>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</si>
  <si>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</si>
  <si>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</si>
  <si>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</si>
  <si>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</si>
  <si>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</si>
  <si>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</si>
  <si>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</si>
  <si>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</si>
  <si>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</si>
  <si>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</si>
  <si>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</si>
  <si>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</si>
  <si>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</si>
  <si>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</si>
  <si>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</si>
  <si>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</si>
  <si>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</si>
  <si>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</si>
  <si>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</si>
  <si>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</si>
  <si>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</si>
  <si>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</si>
  <si>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</si>
  <si>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</si>
  <si>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</si>
  <si>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</si>
  <si>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</si>
  <si>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</si>
  <si>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</si>
  <si>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</si>
  <si>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</si>
  <si>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</si>
  <si>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</si>
  <si>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</si>
  <si>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</si>
  <si>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</si>
  <si>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</si>
  <si>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</si>
  <si>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</si>
  <si>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</si>
  <si>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</si>
  <si>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</si>
  <si>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</si>
  <si>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</si>
  <si>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</si>
  <si>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</si>
  <si>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</si>
  <si>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</si>
  <si>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</si>
  <si>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</si>
  <si>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</si>
  <si>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</si>
  <si>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</si>
  <si>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</si>
  <si>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</si>
  <si>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</si>
  <si>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</si>
  <si>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</si>
  <si>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</si>
  <si>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</si>
  <si>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</si>
  <si>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</si>
  <si>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</si>
  <si>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</si>
  <si>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</si>
  <si>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</si>
  <si>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</si>
  <si>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</si>
  <si>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</si>
  <si>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</si>
  <si>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</si>
  <si>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</si>
  <si>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</si>
  <si>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</si>
  <si>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</si>
  <si>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</si>
  <si>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</si>
  <si>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</si>
  <si>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</si>
  <si>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</si>
  <si>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</si>
  <si>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</si>
  <si>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</si>
  <si>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</si>
  <si>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</si>
  <si>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</si>
  <si>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</si>
  <si>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</si>
  <si>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</si>
  <si>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</si>
  <si>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</si>
  <si>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</si>
  <si>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</si>
  <si>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</si>
  <si>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</si>
  <si>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</si>
  <si>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</si>
  <si>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</si>
  <si>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</si>
  <si>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</si>
  <si>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</si>
  <si>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</si>
  <si>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</si>
  <si>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</si>
  <si>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</si>
  <si>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</si>
  <si>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</si>
  <si>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</si>
  <si>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</si>
  <si>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</si>
  <si>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</si>
  <si>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</si>
  <si>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</si>
  <si>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</si>
  <si>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</si>
  <si>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</si>
  <si>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</si>
  <si>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</si>
  <si>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</si>
  <si>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</si>
  <si>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</si>
  <si>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</si>
  <si>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</si>
  <si>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</si>
  <si>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</si>
  <si>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</si>
  <si>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</si>
  <si>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</si>
  <si>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</si>
  <si>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</si>
  <si>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</si>
  <si>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</si>
  <si>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</si>
  <si>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</si>
  <si>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</si>
  <si>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</si>
  <si>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</si>
  <si>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</si>
  <si>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</si>
  <si>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</si>
  <si>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</si>
  <si>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</si>
  <si>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</si>
  <si>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</si>
  <si>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</si>
  <si>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</si>
  <si>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</si>
  <si>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</si>
  <si>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</si>
  <si>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</si>
  <si>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</si>
  <si>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</si>
  <si>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</si>
  <si>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</si>
  <si>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</si>
  <si>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</si>
  <si>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</si>
  <si>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</si>
  <si>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</si>
  <si>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</si>
  <si>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</si>
  <si>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</si>
  <si>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</si>
  <si>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</si>
  <si>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</si>
  <si>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</si>
  <si>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</si>
  <si>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</si>
  <si>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</si>
  <si>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</si>
  <si>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</si>
  <si>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</si>
  <si>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</si>
  <si>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</si>
  <si>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</si>
  <si>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</si>
  <si>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</si>
  <si>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</si>
  <si>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</si>
  <si>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</si>
  <si>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</si>
  <si>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</si>
  <si>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</si>
  <si>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</si>
  <si>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</si>
  <si>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</si>
  <si>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</si>
  <si>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</si>
  <si>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</si>
  <si>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</si>
  <si>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</si>
  <si>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</si>
  <si>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</si>
  <si>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</si>
  <si>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</si>
  <si>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</si>
  <si>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</si>
  <si>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</si>
  <si>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</si>
  <si>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</si>
  <si>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</si>
  <si>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</si>
  <si>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</si>
  <si>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</si>
  <si>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</si>
  <si>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</si>
  <si>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</si>
  <si>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</si>
  <si>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</si>
  <si>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</si>
  <si>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</si>
  <si>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</si>
  <si>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</si>
  <si>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</si>
  <si>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</si>
  <si>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</si>
  <si>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</si>
  <si>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</si>
  <si>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</si>
  <si>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</si>
  <si>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</si>
  <si>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</si>
  <si>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</si>
  <si>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</si>
  <si>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</si>
  <si>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</si>
  <si>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</si>
  <si>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</si>
  <si>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</si>
  <si>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</si>
  <si>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</si>
  <si>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</si>
  <si>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</si>
  <si>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</si>
  <si>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</si>
  <si>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</si>
  <si>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</si>
  <si>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</si>
  <si>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</si>
  <si>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Increase in inventories.</t>
  </si>
  <si>
    <t>NEWINGTON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</si>
</sst>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46AD-E364-4892-B00B-CB9399264D72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A2" sqref="A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895</v>
      </c>
      <c r="B2" s="21">
        <v>391</v>
      </c>
      <c r="C2" s="21">
        <v>391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106842.12</v>
      </c>
      <c r="G9" s="18"/>
      <c r="H9" s="18"/>
      <c r="I9" s="18">
        <v>23880.6</v>
      </c>
      <c r="J9" s="67">
        <f>SUM(I431)</f>
        <v>113499.46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164.53</v>
      </c>
      <c r="H12" s="18">
        <v>3851.16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120.01</v>
      </c>
      <c r="G13" s="18">
        <v>213.81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2725.12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1011.59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109687.24999999999</v>
      </c>
      <c r="G19" s="41">
        <f>SUM(G9:G18)</f>
        <v>1389.93</v>
      </c>
      <c r="H19" s="41">
        <f>SUM(H9:H18)</f>
        <v>3851.16</v>
      </c>
      <c r="I19" s="41">
        <f>SUM(I9:I18)</f>
        <v>23880.6</v>
      </c>
      <c r="J19" s="41">
        <f>SUM(J9:J18)</f>
        <v>113499.46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4015.69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55.05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6551.45</v>
      </c>
      <c r="G25" s="18">
        <v>378.34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2356.06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12978.25</v>
      </c>
      <c r="G33" s="41">
        <f>SUM(G23:G32)</f>
        <v>378.34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1011.59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5593.09</v>
      </c>
      <c r="G41" s="18"/>
      <c r="H41" s="18">
        <v>3851.16</v>
      </c>
      <c r="I41" s="18">
        <v>23880.6</v>
      </c>
      <c r="J41" s="13">
        <f>SUM(I449)</f>
        <v>113499.46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91115.91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96709</v>
      </c>
      <c r="G43" s="41">
        <f>SUM(G35:G42)</f>
        <v>1011.59</v>
      </c>
      <c r="H43" s="41">
        <f>SUM(H35:H42)</f>
        <v>3851.16</v>
      </c>
      <c r="I43" s="41">
        <f>SUM(I35:I42)</f>
        <v>23880.6</v>
      </c>
      <c r="J43" s="41">
        <f>SUM(J35:J42)</f>
        <v>113499.46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109687.25</v>
      </c>
      <c r="G44" s="41">
        <f>G43+G33</f>
        <v>1389.93</v>
      </c>
      <c r="H44" s="41">
        <f>H43+H33</f>
        <v>3851.16</v>
      </c>
      <c r="I44" s="41">
        <f>I43+I33</f>
        <v>23880.6</v>
      </c>
      <c r="J44" s="41">
        <f>J43+J33</f>
        <v>113499.46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533273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533273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1391.19</v>
      </c>
      <c r="G88" s="18"/>
      <c r="H88" s="18"/>
      <c r="I88" s="18">
        <v>62.86</v>
      </c>
      <c r="J88" s="18">
        <v>420.87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12987.85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13066.77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1000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14457.960000000001</v>
      </c>
      <c r="G103" s="41">
        <f>SUM(G88:G102)</f>
        <v>12987.85</v>
      </c>
      <c r="H103" s="41">
        <f>SUM(H88:H102)</f>
        <v>1000</v>
      </c>
      <c r="I103" s="41">
        <f>SUM(I88:I102)</f>
        <v>62.86</v>
      </c>
      <c r="J103" s="41">
        <f>SUM(J88:J102)</f>
        <v>420.87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547730.96</v>
      </c>
      <c r="G104" s="41">
        <f>G52+G103</f>
        <v>12987.85</v>
      </c>
      <c r="H104" s="41">
        <f>H52+H71+H86+H103</f>
        <v>1000</v>
      </c>
      <c r="I104" s="41">
        <f>I52+I103</f>
        <v>62.86</v>
      </c>
      <c r="J104" s="41">
        <f>J52+J103</f>
        <v>420.87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1216824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1216824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227.2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227.2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1216824</v>
      </c>
      <c r="G132" s="41">
        <f>G113+SUM(G128:G129)</f>
        <v>227.2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22483.48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2720.32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2681.9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2681.9</v>
      </c>
      <c r="G154" s="41">
        <f>SUM(G142:G153)</f>
        <v>2720.32</v>
      </c>
      <c r="H154" s="41">
        <f>SUM(H142:H153)</f>
        <v>22483.48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2681.9</v>
      </c>
      <c r="G161" s="41">
        <f>G139+G154+SUM(G155:G160)</f>
        <v>2720.32</v>
      </c>
      <c r="H161" s="41">
        <f>H139+H154+SUM(H155:H160)</f>
        <v>22483.48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13035.6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13035.6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13035.6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1767236.8599999999</v>
      </c>
      <c r="G185" s="47">
        <f>G104+G132+G161+G184</f>
        <v>28970.97</v>
      </c>
      <c r="H185" s="47">
        <f>H104+H132+H161+H184</f>
        <v>23483.48</v>
      </c>
      <c r="I185" s="47">
        <f>I104+I132+I161+I184</f>
        <v>62.86</v>
      </c>
      <c r="J185" s="47">
        <f>J104+J132+J184</f>
        <v>420.87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314965.44</v>
      </c>
      <c r="G189" s="18">
        <v>111580.03</v>
      </c>
      <c r="H189" s="18"/>
      <c r="I189" s="18">
        <v>6928.53</v>
      </c>
      <c r="J189" s="18">
        <v>1740</v>
      </c>
      <c r="K189" s="18"/>
      <c r="L189" s="19">
        <f>SUM(F189:K189)</f>
        <v>435214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81208.7</v>
      </c>
      <c r="G190" s="18">
        <v>28769.09</v>
      </c>
      <c r="H190" s="18">
        <v>238.76</v>
      </c>
      <c r="I190" s="18">
        <v>555.34</v>
      </c>
      <c r="J190" s="18"/>
      <c r="K190" s="18">
        <v>169</v>
      </c>
      <c r="L190" s="19">
        <f>SUM(F190:K190)</f>
        <v>110940.88999999998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9391</v>
      </c>
      <c r="G192" s="18">
        <v>764.04</v>
      </c>
      <c r="H192" s="18">
        <v>4595</v>
      </c>
      <c r="I192" s="18">
        <v>712.72</v>
      </c>
      <c r="J192" s="18"/>
      <c r="K192" s="18"/>
      <c r="L192" s="19">
        <f>SUM(F192:K192)</f>
        <v>15462.76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33613.33</v>
      </c>
      <c r="G194" s="18">
        <v>11907.9</v>
      </c>
      <c r="H194" s="18">
        <v>8997.75</v>
      </c>
      <c r="I194" s="18">
        <v>292.27</v>
      </c>
      <c r="J194" s="18">
        <v>221</v>
      </c>
      <c r="K194" s="18"/>
      <c r="L194" s="19">
        <f t="shared" ref="L194:L200" si="0">SUM(F194:K194)</f>
        <v>55032.25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>
        <v>6314</v>
      </c>
      <c r="H195" s="18">
        <v>11782.61</v>
      </c>
      <c r="I195" s="18">
        <v>3453.11</v>
      </c>
      <c r="J195" s="18">
        <v>2764.65</v>
      </c>
      <c r="K195" s="18">
        <v>1429</v>
      </c>
      <c r="L195" s="19">
        <f t="shared" si="0"/>
        <v>25743.370000000003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8266.7999999999993</v>
      </c>
      <c r="G196" s="18">
        <v>896.58</v>
      </c>
      <c r="H196" s="18">
        <v>98818.39</v>
      </c>
      <c r="I196" s="18">
        <v>2.09</v>
      </c>
      <c r="J196" s="18"/>
      <c r="K196" s="18">
        <v>2880.51</v>
      </c>
      <c r="L196" s="19">
        <f t="shared" si="0"/>
        <v>110864.37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98478.31</v>
      </c>
      <c r="G197" s="18">
        <v>36352.04</v>
      </c>
      <c r="H197" s="18">
        <v>4503.6000000000004</v>
      </c>
      <c r="I197" s="18">
        <v>647.73</v>
      </c>
      <c r="J197" s="18"/>
      <c r="K197" s="18">
        <v>670</v>
      </c>
      <c r="L197" s="19">
        <f t="shared" si="0"/>
        <v>140651.68000000002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1079.25</v>
      </c>
      <c r="L198" s="19">
        <f t="shared" si="0"/>
        <v>1079.25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30315.56</v>
      </c>
      <c r="G199" s="18">
        <v>10739.63</v>
      </c>
      <c r="H199" s="18">
        <v>18827.11</v>
      </c>
      <c r="I199" s="18">
        <v>28990.13</v>
      </c>
      <c r="J199" s="18">
        <v>226.79</v>
      </c>
      <c r="K199" s="18"/>
      <c r="L199" s="19">
        <f t="shared" si="0"/>
        <v>89099.22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24036</v>
      </c>
      <c r="I200" s="18"/>
      <c r="J200" s="18"/>
      <c r="K200" s="18"/>
      <c r="L200" s="19">
        <f t="shared" si="0"/>
        <v>24036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15.7</v>
      </c>
      <c r="G201" s="18">
        <v>335.56</v>
      </c>
      <c r="H201" s="18">
        <v>1360.36</v>
      </c>
      <c r="I201" s="18"/>
      <c r="J201" s="18"/>
      <c r="K201" s="18"/>
      <c r="L201" s="19">
        <f>SUM(F201:K201)</f>
        <v>1711.62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576254.84000000008</v>
      </c>
      <c r="G203" s="41">
        <f t="shared" si="1"/>
        <v>207658.87</v>
      </c>
      <c r="H203" s="41">
        <f t="shared" si="1"/>
        <v>173159.58000000002</v>
      </c>
      <c r="I203" s="41">
        <f t="shared" si="1"/>
        <v>41581.919999999998</v>
      </c>
      <c r="J203" s="41">
        <f t="shared" si="1"/>
        <v>4952.4399999999996</v>
      </c>
      <c r="K203" s="41">
        <f t="shared" si="1"/>
        <v>6227.76</v>
      </c>
      <c r="L203" s="41">
        <f t="shared" si="1"/>
        <v>1009835.41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160252.1</v>
      </c>
      <c r="I207" s="18"/>
      <c r="J207" s="18"/>
      <c r="K207" s="18"/>
      <c r="L207" s="19">
        <f>SUM(F207:K207)</f>
        <v>160252.1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1033.3499999999999</v>
      </c>
      <c r="G214" s="18">
        <v>112.07</v>
      </c>
      <c r="H214" s="18">
        <v>12352.3</v>
      </c>
      <c r="I214" s="18">
        <v>0.26</v>
      </c>
      <c r="J214" s="18"/>
      <c r="K214" s="18">
        <v>360.07</v>
      </c>
      <c r="L214" s="19">
        <f t="shared" si="2"/>
        <v>13858.05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11486.25</v>
      </c>
      <c r="I218" s="18"/>
      <c r="J218" s="18"/>
      <c r="K218" s="18"/>
      <c r="L218" s="19">
        <f t="shared" si="2"/>
        <v>11486.25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1033.3499999999999</v>
      </c>
      <c r="G221" s="41">
        <f>SUM(G207:G220)</f>
        <v>112.07</v>
      </c>
      <c r="H221" s="41">
        <f>SUM(H207:H220)</f>
        <v>184090.65</v>
      </c>
      <c r="I221" s="41">
        <f>SUM(I207:I220)</f>
        <v>0.26</v>
      </c>
      <c r="J221" s="41">
        <f>SUM(J207:J220)</f>
        <v>0</v>
      </c>
      <c r="K221" s="41">
        <f t="shared" si="3"/>
        <v>360.07</v>
      </c>
      <c r="L221" s="41">
        <f t="shared" si="3"/>
        <v>185596.4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428294.19</v>
      </c>
      <c r="I225" s="18"/>
      <c r="J225" s="18"/>
      <c r="K225" s="18"/>
      <c r="L225" s="19">
        <f>SUM(F225:K225)</f>
        <v>428294.19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4529.88</v>
      </c>
      <c r="I226" s="18"/>
      <c r="J226" s="18"/>
      <c r="K226" s="18"/>
      <c r="L226" s="19">
        <f>SUM(F226:K226)</f>
        <v>4529.88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1033.3499999999999</v>
      </c>
      <c r="G232" s="18">
        <v>112.07</v>
      </c>
      <c r="H232" s="18">
        <v>12352.3</v>
      </c>
      <c r="I232" s="18">
        <v>0.26</v>
      </c>
      <c r="J232" s="18"/>
      <c r="K232" s="18">
        <v>360.07</v>
      </c>
      <c r="L232" s="19">
        <f t="shared" si="4"/>
        <v>13858.05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15066.25</v>
      </c>
      <c r="I236" s="18"/>
      <c r="J236" s="18"/>
      <c r="K236" s="18"/>
      <c r="L236" s="19">
        <f t="shared" si="4"/>
        <v>15066.25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1033.3499999999999</v>
      </c>
      <c r="G239" s="41">
        <f t="shared" si="5"/>
        <v>112.07</v>
      </c>
      <c r="H239" s="41">
        <f t="shared" si="5"/>
        <v>460242.62</v>
      </c>
      <c r="I239" s="41">
        <f t="shared" si="5"/>
        <v>0.26</v>
      </c>
      <c r="J239" s="41">
        <f t="shared" si="5"/>
        <v>0</v>
      </c>
      <c r="K239" s="41">
        <f t="shared" si="5"/>
        <v>360.07</v>
      </c>
      <c r="L239" s="41">
        <f t="shared" si="5"/>
        <v>461748.37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78668.5</v>
      </c>
      <c r="I247" s="18"/>
      <c r="J247" s="18"/>
      <c r="K247" s="18"/>
      <c r="L247" s="19">
        <f t="shared" si="6"/>
        <v>78668.5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78668.5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78668.5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578321.54</v>
      </c>
      <c r="G249" s="41">
        <f t="shared" si="8"/>
        <v>207883.01</v>
      </c>
      <c r="H249" s="41">
        <f t="shared" si="8"/>
        <v>896161.35</v>
      </c>
      <c r="I249" s="41">
        <f t="shared" si="8"/>
        <v>41582.44</v>
      </c>
      <c r="J249" s="41">
        <f t="shared" si="8"/>
        <v>4952.4399999999996</v>
      </c>
      <c r="K249" s="41">
        <f t="shared" si="8"/>
        <v>6947.9</v>
      </c>
      <c r="L249" s="41">
        <f t="shared" si="8"/>
        <v>1735848.6800000002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13035.6</v>
      </c>
      <c r="L255" s="19">
        <f>SUM(F255:K255)</f>
        <v>13035.6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13035.6</v>
      </c>
      <c r="L262" s="41">
        <f t="shared" si="9"/>
        <v>13035.6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578321.54</v>
      </c>
      <c r="G263" s="42">
        <f t="shared" si="11"/>
        <v>207883.01</v>
      </c>
      <c r="H263" s="42">
        <f t="shared" si="11"/>
        <v>896161.35</v>
      </c>
      <c r="I263" s="42">
        <f t="shared" si="11"/>
        <v>41582.44</v>
      </c>
      <c r="J263" s="42">
        <f t="shared" si="11"/>
        <v>4952.4399999999996</v>
      </c>
      <c r="K263" s="42">
        <f t="shared" si="11"/>
        <v>19983.5</v>
      </c>
      <c r="L263" s="42">
        <f t="shared" si="11"/>
        <v>1748884.2800000003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1379.55</v>
      </c>
      <c r="G268" s="18">
        <v>282.38</v>
      </c>
      <c r="H268" s="18"/>
      <c r="I268" s="18">
        <v>118.84</v>
      </c>
      <c r="J268" s="18"/>
      <c r="K268" s="18"/>
      <c r="L268" s="19">
        <f>SUM(F268:K268)</f>
        <v>1780.7699999999998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2700</v>
      </c>
      <c r="H274" s="18">
        <v>3907.41</v>
      </c>
      <c r="I274" s="18">
        <v>817.7</v>
      </c>
      <c r="J274" s="18">
        <v>13396.44</v>
      </c>
      <c r="K274" s="18"/>
      <c r="L274" s="19">
        <f t="shared" si="12"/>
        <v>20821.55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1379.55</v>
      </c>
      <c r="G282" s="42">
        <f t="shared" si="13"/>
        <v>2982.38</v>
      </c>
      <c r="H282" s="42">
        <f t="shared" si="13"/>
        <v>3907.41</v>
      </c>
      <c r="I282" s="42">
        <f t="shared" si="13"/>
        <v>936.54000000000008</v>
      </c>
      <c r="J282" s="42">
        <f t="shared" si="13"/>
        <v>13396.44</v>
      </c>
      <c r="K282" s="42">
        <f t="shared" si="13"/>
        <v>0</v>
      </c>
      <c r="L282" s="41">
        <f t="shared" si="13"/>
        <v>22602.32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1379.55</v>
      </c>
      <c r="G330" s="41">
        <f t="shared" si="20"/>
        <v>2982.38</v>
      </c>
      <c r="H330" s="41">
        <f t="shared" si="20"/>
        <v>3907.41</v>
      </c>
      <c r="I330" s="41">
        <f t="shared" si="20"/>
        <v>936.54000000000008</v>
      </c>
      <c r="J330" s="41">
        <f t="shared" si="20"/>
        <v>13396.44</v>
      </c>
      <c r="K330" s="41">
        <f t="shared" si="20"/>
        <v>0</v>
      </c>
      <c r="L330" s="41">
        <f t="shared" si="20"/>
        <v>22602.32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1379.55</v>
      </c>
      <c r="G344" s="41">
        <f>G330</f>
        <v>2982.38</v>
      </c>
      <c r="H344" s="41">
        <f>H330</f>
        <v>3907.41</v>
      </c>
      <c r="I344" s="41">
        <f>I330</f>
        <v>936.54000000000008</v>
      </c>
      <c r="J344" s="41">
        <f>J330</f>
        <v>13396.44</v>
      </c>
      <c r="K344" s="47">
        <f>K330+K343</f>
        <v>0</v>
      </c>
      <c r="L344" s="41">
        <f>L330+L343</f>
        <v>22602.32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9509.9</v>
      </c>
      <c r="G350" s="18">
        <v>3368.99</v>
      </c>
      <c r="H350" s="18">
        <v>1850.85</v>
      </c>
      <c r="I350" s="18">
        <v>14241.23</v>
      </c>
      <c r="J350" s="18"/>
      <c r="K350" s="18"/>
      <c r="L350" s="13">
        <f>SUM(F350:K350)</f>
        <v>28970.97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9509.9</v>
      </c>
      <c r="G354" s="47">
        <f t="shared" si="22"/>
        <v>3368.99</v>
      </c>
      <c r="H354" s="47">
        <f t="shared" si="22"/>
        <v>1850.85</v>
      </c>
      <c r="I354" s="47">
        <f t="shared" si="22"/>
        <v>14241.23</v>
      </c>
      <c r="J354" s="47">
        <f t="shared" si="22"/>
        <v>0</v>
      </c>
      <c r="K354" s="47">
        <f t="shared" si="22"/>
        <v>0</v>
      </c>
      <c r="L354" s="47">
        <f t="shared" si="22"/>
        <v>28970.97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13130.93</v>
      </c>
      <c r="G359" s="18"/>
      <c r="H359" s="18"/>
      <c r="I359" s="56">
        <f>SUM(F359:H359)</f>
        <v>13130.93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1110.3</v>
      </c>
      <c r="G360" s="63"/>
      <c r="H360" s="63"/>
      <c r="I360" s="56">
        <f>SUM(F360:H360)</f>
        <v>1110.3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14241.23</v>
      </c>
      <c r="G361" s="47">
        <f>SUM(G359:G360)</f>
        <v>0</v>
      </c>
      <c r="H361" s="47">
        <f>SUM(H359:H360)</f>
        <v>0</v>
      </c>
      <c r="I361" s="47">
        <f>SUM(I359:I360)</f>
        <v>14241.23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420.87</v>
      </c>
      <c r="I388" s="18"/>
      <c r="J388" s="24" t="s">
        <v>312</v>
      </c>
      <c r="K388" s="24" t="s">
        <v>312</v>
      </c>
      <c r="L388" s="56">
        <f t="shared" si="26"/>
        <v>420.87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420.87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420.87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420.87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420.87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113499.46</v>
      </c>
      <c r="H431" s="18"/>
      <c r="I431" s="56">
        <f t="shared" ref="I431:I437" si="33">SUM(F431:H431)</f>
        <v>113499.46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113499.46</v>
      </c>
      <c r="H438" s="13">
        <f>SUM(H431:H437)</f>
        <v>0</v>
      </c>
      <c r="I438" s="13">
        <f>SUM(I431:I437)</f>
        <v>113499.46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113499.46</v>
      </c>
      <c r="H449" s="18"/>
      <c r="I449" s="56">
        <f>SUM(F449:H449)</f>
        <v>113499.46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113499.46</v>
      </c>
      <c r="H450" s="83">
        <f>SUM(H446:H449)</f>
        <v>0</v>
      </c>
      <c r="I450" s="83">
        <f>SUM(I446:I449)</f>
        <v>113499.46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113499.46</v>
      </c>
      <c r="H451" s="42">
        <f>H444+H450</f>
        <v>0</v>
      </c>
      <c r="I451" s="42">
        <f>I444+I450</f>
        <v>113499.46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78356.42</v>
      </c>
      <c r="G455" s="18">
        <v>206.8</v>
      </c>
      <c r="H455" s="18">
        <v>2970</v>
      </c>
      <c r="I455" s="18">
        <v>23817.74</v>
      </c>
      <c r="J455" s="18">
        <v>113078.59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1767236.86</v>
      </c>
      <c r="G458" s="18">
        <v>28970.97</v>
      </c>
      <c r="H458" s="18">
        <v>23483.48</v>
      </c>
      <c r="I458" s="18">
        <v>62.86</v>
      </c>
      <c r="J458" s="18">
        <v>420.87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804.79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1767236.86</v>
      </c>
      <c r="G460" s="53">
        <f>SUM(G458:G459)</f>
        <v>29775.760000000002</v>
      </c>
      <c r="H460" s="53">
        <f>SUM(H458:H459)</f>
        <v>23483.48</v>
      </c>
      <c r="I460" s="53">
        <f>SUM(I458:I459)</f>
        <v>62.86</v>
      </c>
      <c r="J460" s="53">
        <f>SUM(J458:J459)</f>
        <v>420.87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1748884.28</v>
      </c>
      <c r="G462" s="18">
        <v>28970.97</v>
      </c>
      <c r="H462" s="18">
        <v>22602.32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1748884.28</v>
      </c>
      <c r="G464" s="53">
        <f>SUM(G462:G463)</f>
        <v>28970.97</v>
      </c>
      <c r="H464" s="53">
        <f>SUM(H462:H463)</f>
        <v>22602.32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96709</v>
      </c>
      <c r="G466" s="53">
        <f>(G455+G460)- G464</f>
        <v>1011.5900000000001</v>
      </c>
      <c r="H466" s="53">
        <f>(H455+H460)- H464</f>
        <v>3851.16</v>
      </c>
      <c r="I466" s="53">
        <f>(I455+I460)- I464</f>
        <v>23880.600000000002</v>
      </c>
      <c r="J466" s="53">
        <f>(J455+J460)- J464</f>
        <v>113499.45999999999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64449.8</v>
      </c>
      <c r="G511" s="18">
        <v>23215.05</v>
      </c>
      <c r="H511" s="18">
        <v>238.76</v>
      </c>
      <c r="I511" s="18">
        <v>555.34</v>
      </c>
      <c r="J511" s="18"/>
      <c r="K511" s="18"/>
      <c r="L511" s="88">
        <f>SUM(F511:K511)</f>
        <v>88458.95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9607.2000000000007</v>
      </c>
      <c r="G512" s="18">
        <v>2876.91</v>
      </c>
      <c r="H512" s="18"/>
      <c r="I512" s="18"/>
      <c r="J512" s="18"/>
      <c r="K512" s="18"/>
      <c r="L512" s="88">
        <f>SUM(F512:K512)</f>
        <v>12484.11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9607.2000000000007</v>
      </c>
      <c r="G513" s="18">
        <v>2876.91</v>
      </c>
      <c r="H513" s="18">
        <v>4529.88</v>
      </c>
      <c r="I513" s="18"/>
      <c r="J513" s="18"/>
      <c r="K513" s="18"/>
      <c r="L513" s="88">
        <f>SUM(F513:K513)</f>
        <v>17013.990000000002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83664.2</v>
      </c>
      <c r="G514" s="108">
        <f t="shared" ref="G514:L514" si="35">SUM(G511:G513)</f>
        <v>28968.87</v>
      </c>
      <c r="H514" s="108">
        <f t="shared" si="35"/>
        <v>4768.6400000000003</v>
      </c>
      <c r="I514" s="108">
        <f t="shared" si="35"/>
        <v>555.34</v>
      </c>
      <c r="J514" s="108">
        <f t="shared" si="35"/>
        <v>0</v>
      </c>
      <c r="K514" s="108">
        <f t="shared" si="35"/>
        <v>0</v>
      </c>
      <c r="L514" s="89">
        <f t="shared" si="35"/>
        <v>117957.05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24827</v>
      </c>
      <c r="G516" s="18">
        <v>8795.24</v>
      </c>
      <c r="H516" s="18">
        <v>7497.75</v>
      </c>
      <c r="I516" s="18">
        <v>235.41</v>
      </c>
      <c r="J516" s="18"/>
      <c r="K516" s="18"/>
      <c r="L516" s="88">
        <f>SUM(F516:K516)</f>
        <v>41355.4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24827</v>
      </c>
      <c r="G519" s="89">
        <f t="shared" ref="G519:L519" si="36">SUM(G516:G518)</f>
        <v>8795.24</v>
      </c>
      <c r="H519" s="89">
        <f t="shared" si="36"/>
        <v>7497.75</v>
      </c>
      <c r="I519" s="89">
        <f t="shared" si="36"/>
        <v>235.41</v>
      </c>
      <c r="J519" s="89">
        <f t="shared" si="36"/>
        <v>0</v>
      </c>
      <c r="K519" s="89">
        <f t="shared" si="36"/>
        <v>0</v>
      </c>
      <c r="L519" s="89">
        <f t="shared" si="36"/>
        <v>41355.4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9410.65</v>
      </c>
      <c r="G521" s="18">
        <v>4136.2</v>
      </c>
      <c r="H521" s="18">
        <v>632.6</v>
      </c>
      <c r="I521" s="18">
        <v>303.06</v>
      </c>
      <c r="J521" s="18">
        <v>113.29</v>
      </c>
      <c r="K521" s="18">
        <v>106.76</v>
      </c>
      <c r="L521" s="88">
        <f>SUM(F521:K521)</f>
        <v>14702.56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672.19</v>
      </c>
      <c r="G522" s="18">
        <v>295.44</v>
      </c>
      <c r="H522" s="18">
        <v>45.19</v>
      </c>
      <c r="I522" s="18">
        <v>21.65</v>
      </c>
      <c r="J522" s="18">
        <v>8.09</v>
      </c>
      <c r="K522" s="18">
        <v>7.63</v>
      </c>
      <c r="L522" s="88">
        <f>SUM(F522:K522)</f>
        <v>1050.1900000000003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3360.95</v>
      </c>
      <c r="G523" s="18">
        <v>1477.21</v>
      </c>
      <c r="H523" s="18">
        <v>225.93</v>
      </c>
      <c r="I523" s="18">
        <v>108.24</v>
      </c>
      <c r="J523" s="18">
        <v>40.46</v>
      </c>
      <c r="K523" s="18">
        <v>38.130000000000003</v>
      </c>
      <c r="L523" s="88">
        <f>SUM(F523:K523)</f>
        <v>5250.92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13443.79</v>
      </c>
      <c r="G524" s="89">
        <f t="shared" ref="G524:L524" si="37">SUM(G521:G523)</f>
        <v>5908.8499999999995</v>
      </c>
      <c r="H524" s="89">
        <f t="shared" si="37"/>
        <v>903.72</v>
      </c>
      <c r="I524" s="89">
        <f t="shared" si="37"/>
        <v>432.95</v>
      </c>
      <c r="J524" s="89">
        <f t="shared" si="37"/>
        <v>161.84</v>
      </c>
      <c r="K524" s="89">
        <f t="shared" si="37"/>
        <v>152.52000000000001</v>
      </c>
      <c r="L524" s="89">
        <f t="shared" si="37"/>
        <v>21003.67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3580</v>
      </c>
      <c r="I533" s="18"/>
      <c r="J533" s="18"/>
      <c r="K533" s="18"/>
      <c r="L533" s="88">
        <f>SUM(F533:K533)</f>
        <v>3580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3580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3580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121934.98999999999</v>
      </c>
      <c r="G535" s="89">
        <f t="shared" ref="G535:L535" si="40">G514+G519+G524+G529+G534</f>
        <v>43672.959999999999</v>
      </c>
      <c r="H535" s="89">
        <f t="shared" si="40"/>
        <v>16750.11</v>
      </c>
      <c r="I535" s="89">
        <f t="shared" si="40"/>
        <v>1223.7</v>
      </c>
      <c r="J535" s="89">
        <f t="shared" si="40"/>
        <v>161.84</v>
      </c>
      <c r="K535" s="89">
        <f t="shared" si="40"/>
        <v>152.52000000000001</v>
      </c>
      <c r="L535" s="89">
        <f t="shared" si="40"/>
        <v>183896.12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88458.95</v>
      </c>
      <c r="G539" s="87">
        <f>L516</f>
        <v>41355.4</v>
      </c>
      <c r="H539" s="87">
        <f>L521</f>
        <v>14702.56</v>
      </c>
      <c r="I539" s="87">
        <f>L526</f>
        <v>0</v>
      </c>
      <c r="J539" s="87">
        <f>L531</f>
        <v>0</v>
      </c>
      <c r="K539" s="87">
        <f>SUM(F539:J539)</f>
        <v>144516.91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12484.11</v>
      </c>
      <c r="G540" s="87">
        <f>L517</f>
        <v>0</v>
      </c>
      <c r="H540" s="87">
        <f>L522</f>
        <v>1050.1900000000003</v>
      </c>
      <c r="I540" s="87">
        <f>L527</f>
        <v>0</v>
      </c>
      <c r="J540" s="87">
        <f>L532</f>
        <v>0</v>
      </c>
      <c r="K540" s="87">
        <f>SUM(F540:J540)</f>
        <v>13534.300000000001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17013.990000000002</v>
      </c>
      <c r="G541" s="87">
        <f>L518</f>
        <v>0</v>
      </c>
      <c r="H541" s="87">
        <f>L523</f>
        <v>5250.92</v>
      </c>
      <c r="I541" s="87">
        <f>L528</f>
        <v>0</v>
      </c>
      <c r="J541" s="87">
        <f>L533</f>
        <v>3580</v>
      </c>
      <c r="K541" s="87">
        <f>SUM(F541:J541)</f>
        <v>25844.910000000003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117957.05</v>
      </c>
      <c r="G542" s="89">
        <f t="shared" si="41"/>
        <v>41355.4</v>
      </c>
      <c r="H542" s="89">
        <f t="shared" si="41"/>
        <v>21003.67</v>
      </c>
      <c r="I542" s="89">
        <f t="shared" si="41"/>
        <v>0</v>
      </c>
      <c r="J542" s="89">
        <f t="shared" si="41"/>
        <v>3580</v>
      </c>
      <c r="K542" s="89">
        <f t="shared" si="41"/>
        <v>183896.12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>
        <v>169</v>
      </c>
      <c r="L557" s="88">
        <f>SUM(F557:K557)</f>
        <v>169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169</v>
      </c>
      <c r="L560" s="194">
        <f t="shared" si="44"/>
        <v>169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169</v>
      </c>
      <c r="L561" s="89">
        <f t="shared" si="45"/>
        <v>169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160252.1</v>
      </c>
      <c r="H565" s="18">
        <v>428294.19</v>
      </c>
      <c r="I565" s="87">
        <f>SUM(F565:H565)</f>
        <v>588546.29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4529.88</v>
      </c>
      <c r="I569" s="87">
        <f t="shared" si="46"/>
        <v>4529.88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22972.5</v>
      </c>
      <c r="I581" s="18">
        <v>11486.25</v>
      </c>
      <c r="J581" s="18">
        <v>11486.25</v>
      </c>
      <c r="K581" s="104">
        <f t="shared" ref="K581:K587" si="47">SUM(H581:J581)</f>
        <v>45945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3580</v>
      </c>
      <c r="K582" s="104">
        <f t="shared" si="47"/>
        <v>3580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1063.5</v>
      </c>
      <c r="I585" s="18"/>
      <c r="J585" s="18"/>
      <c r="K585" s="104">
        <f t="shared" si="47"/>
        <v>1063.5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24036</v>
      </c>
      <c r="I588" s="108">
        <f>SUM(I581:I587)</f>
        <v>11486.25</v>
      </c>
      <c r="J588" s="108">
        <f>SUM(J581:J587)</f>
        <v>15066.25</v>
      </c>
      <c r="K588" s="108">
        <f>SUM(K581:K587)</f>
        <v>50588.5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18348.88</v>
      </c>
      <c r="I594" s="18"/>
      <c r="J594" s="18"/>
      <c r="K594" s="104">
        <f>SUM(H594:J594)</f>
        <v>18348.88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18348.88</v>
      </c>
      <c r="I595" s="108">
        <f>SUM(I592:I594)</f>
        <v>0</v>
      </c>
      <c r="J595" s="108">
        <f>SUM(J592:J594)</f>
        <v>0</v>
      </c>
      <c r="K595" s="108">
        <f>SUM(K592:K594)</f>
        <v>18348.88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2455.5</v>
      </c>
      <c r="G601" s="18">
        <v>199.81</v>
      </c>
      <c r="H601" s="18"/>
      <c r="I601" s="18"/>
      <c r="J601" s="18"/>
      <c r="K601" s="18"/>
      <c r="L601" s="88">
        <f>SUM(F601:K601)</f>
        <v>2655.31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2455.5</v>
      </c>
      <c r="G604" s="108">
        <f t="shared" si="48"/>
        <v>199.81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2655.31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109687.24999999999</v>
      </c>
      <c r="H607" s="109">
        <f>SUM(F44)</f>
        <v>109687.25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1389.93</v>
      </c>
      <c r="H608" s="109">
        <f>SUM(G44)</f>
        <v>1389.93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3851.16</v>
      </c>
      <c r="H609" s="109">
        <f>SUM(H44)</f>
        <v>3851.16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23880.6</v>
      </c>
      <c r="H610" s="109">
        <f>SUM(I44)</f>
        <v>23880.6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113499.46</v>
      </c>
      <c r="H611" s="109">
        <f>SUM(J44)</f>
        <v>113499.46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96709</v>
      </c>
      <c r="H612" s="109">
        <f>F466</f>
        <v>96709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1011.59</v>
      </c>
      <c r="H613" s="109">
        <f>G466</f>
        <v>1011.5900000000001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3851.16</v>
      </c>
      <c r="H614" s="109">
        <f>H466</f>
        <v>3851.16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23880.6</v>
      </c>
      <c r="H615" s="109">
        <f>I466</f>
        <v>23880.600000000002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113499.46</v>
      </c>
      <c r="H616" s="109">
        <f>J466</f>
        <v>113499.45999999999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1767236.8599999999</v>
      </c>
      <c r="H617" s="104">
        <f>SUM(F458)</f>
        <v>1767236.86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28970.97</v>
      </c>
      <c r="H618" s="104">
        <f>SUM(G458)</f>
        <v>28970.97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23483.48</v>
      </c>
      <c r="H619" s="104">
        <f>SUM(H458)</f>
        <v>23483.48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62.86</v>
      </c>
      <c r="H620" s="104">
        <f>SUM(I458)</f>
        <v>62.86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420.87</v>
      </c>
      <c r="H621" s="104">
        <f>SUM(J458)</f>
        <v>420.87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1748884.2800000003</v>
      </c>
      <c r="H622" s="104">
        <f>SUM(F462)</f>
        <v>1748884.28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22602.32</v>
      </c>
      <c r="H623" s="104">
        <f>SUM(H462)</f>
        <v>22602.32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14241.23</v>
      </c>
      <c r="H624" s="104">
        <f>I361</f>
        <v>14241.23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28970.97</v>
      </c>
      <c r="H625" s="104">
        <f>SUM(G462)</f>
        <v>28970.97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420.87</v>
      </c>
      <c r="H627" s="164">
        <f>SUM(J458)</f>
        <v>420.87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113499.46</v>
      </c>
      <c r="H630" s="104">
        <f>SUM(G451)</f>
        <v>113499.46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113499.46</v>
      </c>
      <c r="H632" s="104">
        <f>SUM(I451)</f>
        <v>113499.46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420.87</v>
      </c>
      <c r="H634" s="104">
        <f>H400</f>
        <v>420.87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420.87</v>
      </c>
      <c r="H636" s="104">
        <f>L400</f>
        <v>420.87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50588.5</v>
      </c>
      <c r="H637" s="104">
        <f>L200+L218+L236</f>
        <v>50588.5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18348.88</v>
      </c>
      <c r="H638" s="104">
        <f>(J249+J330)-(J247+J328)</f>
        <v>18348.88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24036</v>
      </c>
      <c r="H639" s="104">
        <f>H588</f>
        <v>24036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11486.25</v>
      </c>
      <c r="H640" s="104">
        <f>I588</f>
        <v>11486.25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15066.25</v>
      </c>
      <c r="H641" s="104">
        <f>J588</f>
        <v>15066.25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13035.6</v>
      </c>
      <c r="H642" s="104">
        <f>K255+K337</f>
        <v>13035.6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1061408.7</v>
      </c>
      <c r="G650" s="19">
        <f>(L221+L301+L351)</f>
        <v>185596.4</v>
      </c>
      <c r="H650" s="19">
        <f>(L239+L320+L352)</f>
        <v>461748.37</v>
      </c>
      <c r="I650" s="19">
        <f>SUM(F650:H650)</f>
        <v>1708753.4699999997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12987.85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12987.85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24036</v>
      </c>
      <c r="G652" s="19">
        <f>(L218+L298)-(J218+J298)</f>
        <v>11486.25</v>
      </c>
      <c r="H652" s="19">
        <f>(L236+L317)-(J236+J317)</f>
        <v>15066.25</v>
      </c>
      <c r="I652" s="19">
        <f>SUM(F652:H652)</f>
        <v>50588.5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21004.190000000002</v>
      </c>
      <c r="G653" s="200">
        <f>SUM(G565:G577)+SUM(I592:I594)+L602</f>
        <v>160252.1</v>
      </c>
      <c r="H653" s="200">
        <f>SUM(H565:H577)+SUM(J592:J594)+L603</f>
        <v>432824.07</v>
      </c>
      <c r="I653" s="19">
        <f>SUM(F653:H653)</f>
        <v>614080.36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1003380.6599999999</v>
      </c>
      <c r="G654" s="19">
        <f>G650-SUM(G651:G653)</f>
        <v>13858.049999999988</v>
      </c>
      <c r="H654" s="19">
        <f>H650-SUM(H651:H653)</f>
        <v>13858.049999999988</v>
      </c>
      <c r="I654" s="19">
        <f>I650-SUM(I651:I653)</f>
        <v>1031096.7599999998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39.31</v>
      </c>
      <c r="G655" s="249"/>
      <c r="H655" s="249"/>
      <c r="I655" s="19">
        <f>SUM(F655:H655)</f>
        <v>39.31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25524.82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26229.88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-13858.05</v>
      </c>
      <c r="H659" s="18">
        <v>-13858.05</v>
      </c>
      <c r="I659" s="19">
        <f>SUM(F659:H659)</f>
        <v>-27716.1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25524.82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25524.82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DAC4-5435-447F-BE4C-76ADDE584C08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NEWINGTON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316344.99</v>
      </c>
      <c r="C9" s="230">
        <f>'DOE25'!G189+'DOE25'!G207+'DOE25'!G225+'DOE25'!G268+'DOE25'!G287+'DOE25'!G306</f>
        <v>111862.41</v>
      </c>
    </row>
    <row r="10" spans="1:3" x14ac:dyDescent="0.2">
      <c r="A10" t="s">
        <v>813</v>
      </c>
      <c r="B10" s="241">
        <v>310164.99</v>
      </c>
      <c r="C10" s="241">
        <v>109681.93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6180</v>
      </c>
      <c r="C12" s="241">
        <v>2180.48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316344.99</v>
      </c>
      <c r="C13" s="232">
        <f>SUM(C10:C12)</f>
        <v>111862.40999999999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81208.7</v>
      </c>
      <c r="C18" s="230">
        <f>'DOE25'!G190+'DOE25'!G208+'DOE25'!G226+'DOE25'!G269+'DOE25'!G288+'DOE25'!G307</f>
        <v>28769.09</v>
      </c>
    </row>
    <row r="19" spans="1:3" x14ac:dyDescent="0.2">
      <c r="A19" t="s">
        <v>813</v>
      </c>
      <c r="B19" s="241">
        <v>64048</v>
      </c>
      <c r="C19" s="241">
        <v>22690.18</v>
      </c>
    </row>
    <row r="20" spans="1:3" x14ac:dyDescent="0.2">
      <c r="A20" t="s">
        <v>814</v>
      </c>
      <c r="B20" s="241">
        <v>17160.7</v>
      </c>
      <c r="C20" s="241">
        <v>6078.91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81208.7</v>
      </c>
      <c r="C22" s="232">
        <f>SUM(C19:C21)</f>
        <v>28769.09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9391</v>
      </c>
      <c r="C36" s="236">
        <f>'DOE25'!G192+'DOE25'!G210+'DOE25'!G228+'DOE25'!G271+'DOE25'!G290+'DOE25'!G309</f>
        <v>764.04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>
        <v>2455.5</v>
      </c>
      <c r="C38" s="241">
        <v>199.8</v>
      </c>
    </row>
    <row r="39" spans="1:3" x14ac:dyDescent="0.2">
      <c r="A39" t="s">
        <v>815</v>
      </c>
      <c r="B39" s="241">
        <v>6935.5</v>
      </c>
      <c r="C39" s="241">
        <v>564.24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9391</v>
      </c>
      <c r="C40" s="232">
        <f>SUM(C37:C39)</f>
        <v>764.04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4453-A384-42FF-BB66-D428646CD7FB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NEWINGTON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1154693.82</v>
      </c>
      <c r="D5" s="20">
        <f>SUM('DOE25'!L189:L192)+SUM('DOE25'!L207:L210)+SUM('DOE25'!L225:L228)-F5-G5</f>
        <v>1152784.82</v>
      </c>
      <c r="E5" s="244"/>
      <c r="F5" s="256">
        <f>SUM('DOE25'!J189:J192)+SUM('DOE25'!J207:J210)+SUM('DOE25'!J225:J228)</f>
        <v>1740</v>
      </c>
      <c r="G5" s="53">
        <f>SUM('DOE25'!K189:K192)+SUM('DOE25'!K207:K210)+SUM('DOE25'!K225:K228)</f>
        <v>169</v>
      </c>
      <c r="H5" s="260"/>
    </row>
    <row r="6" spans="1:9" x14ac:dyDescent="0.2">
      <c r="A6" s="32">
        <v>2100</v>
      </c>
      <c r="B6" t="s">
        <v>835</v>
      </c>
      <c r="C6" s="246">
        <f t="shared" si="0"/>
        <v>55032.25</v>
      </c>
      <c r="D6" s="20">
        <f>'DOE25'!L194+'DOE25'!L212+'DOE25'!L230-F6-G6</f>
        <v>54811.25</v>
      </c>
      <c r="E6" s="244"/>
      <c r="F6" s="256">
        <f>'DOE25'!J194+'DOE25'!J212+'DOE25'!J230</f>
        <v>221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25743.370000000003</v>
      </c>
      <c r="D7" s="20">
        <f>'DOE25'!L195+'DOE25'!L213+'DOE25'!L231-F7-G7</f>
        <v>21549.72</v>
      </c>
      <c r="E7" s="244"/>
      <c r="F7" s="256">
        <f>'DOE25'!J195+'DOE25'!J213+'DOE25'!J231</f>
        <v>2764.65</v>
      </c>
      <c r="G7" s="53">
        <f>'DOE25'!K195+'DOE25'!K213+'DOE25'!K231</f>
        <v>1429</v>
      </c>
      <c r="H7" s="260"/>
    </row>
    <row r="8" spans="1:9" x14ac:dyDescent="0.2">
      <c r="A8" s="32">
        <v>2300</v>
      </c>
      <c r="B8" t="s">
        <v>836</v>
      </c>
      <c r="C8" s="246">
        <f t="shared" si="0"/>
        <v>89628</v>
      </c>
      <c r="D8" s="244"/>
      <c r="E8" s="20">
        <f>'DOE25'!L196+'DOE25'!L214+'DOE25'!L232-F8-G8-D9-D11</f>
        <v>86027.35</v>
      </c>
      <c r="F8" s="256">
        <f>'DOE25'!J196+'DOE25'!J214+'DOE25'!J232</f>
        <v>0</v>
      </c>
      <c r="G8" s="53">
        <f>'DOE25'!K196+'DOE25'!K214+'DOE25'!K232</f>
        <v>3600.6500000000005</v>
      </c>
      <c r="H8" s="260"/>
    </row>
    <row r="9" spans="1:9" x14ac:dyDescent="0.2">
      <c r="A9" s="32">
        <v>2310</v>
      </c>
      <c r="B9" t="s">
        <v>852</v>
      </c>
      <c r="C9" s="246">
        <f t="shared" si="0"/>
        <v>20976.47</v>
      </c>
      <c r="D9" s="245">
        <v>20976.47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3250</v>
      </c>
      <c r="D10" s="244"/>
      <c r="E10" s="245">
        <v>3250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27976</v>
      </c>
      <c r="D11" s="245">
        <v>27976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140651.68000000002</v>
      </c>
      <c r="D12" s="20">
        <f>'DOE25'!L197+'DOE25'!L215+'DOE25'!L233-F12-G12</f>
        <v>139981.68000000002</v>
      </c>
      <c r="E12" s="244"/>
      <c r="F12" s="256">
        <f>'DOE25'!J197+'DOE25'!J215+'DOE25'!J233</f>
        <v>0</v>
      </c>
      <c r="G12" s="53">
        <f>'DOE25'!K197+'DOE25'!K215+'DOE25'!K233</f>
        <v>670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1079.25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1079.25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89099.22</v>
      </c>
      <c r="D14" s="20">
        <f>'DOE25'!L199+'DOE25'!L217+'DOE25'!L235-F14-G14</f>
        <v>88872.430000000008</v>
      </c>
      <c r="E14" s="244"/>
      <c r="F14" s="256">
        <f>'DOE25'!J199+'DOE25'!J217+'DOE25'!J235</f>
        <v>226.79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50588.5</v>
      </c>
      <c r="D15" s="20">
        <f>'DOE25'!L200+'DOE25'!L218+'DOE25'!L236-F15-G15</f>
        <v>50588.5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1711.62</v>
      </c>
      <c r="D16" s="244"/>
      <c r="E16" s="20">
        <f>'DOE25'!L201+'DOE25'!L219+'DOE25'!L237-F16-G16</f>
        <v>1711.62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78668.5</v>
      </c>
      <c r="D22" s="244"/>
      <c r="E22" s="244"/>
      <c r="F22" s="256">
        <f>'DOE25'!L247+'DOE25'!L328</f>
        <v>78668.5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15840.04</v>
      </c>
      <c r="D29" s="20">
        <f>'DOE25'!L350+'DOE25'!L351+'DOE25'!L352-'DOE25'!I359-F29-G29</f>
        <v>15840.04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22602.32</v>
      </c>
      <c r="D31" s="20">
        <f>'DOE25'!L282+'DOE25'!L301+'DOE25'!L320+'DOE25'!L325+'DOE25'!L326+'DOE25'!L327-F31-G31</f>
        <v>9205.8799999999992</v>
      </c>
      <c r="E31" s="244"/>
      <c r="F31" s="256">
        <f>'DOE25'!J282+'DOE25'!J301+'DOE25'!J320+'DOE25'!J325+'DOE25'!J326+'DOE25'!J327</f>
        <v>13396.44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1582586.7899999998</v>
      </c>
      <c r="E33" s="247">
        <f>SUM(E5:E31)</f>
        <v>90988.97</v>
      </c>
      <c r="F33" s="247">
        <f>SUM(F5:F31)</f>
        <v>97017.38</v>
      </c>
      <c r="G33" s="247">
        <f>SUM(G5:G31)</f>
        <v>6947.9000000000005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90988.97</v>
      </c>
      <c r="E35" s="250"/>
    </row>
    <row r="36" spans="2:8" ht="12" thickTop="1" x14ac:dyDescent="0.2">
      <c r="B36" t="s">
        <v>849</v>
      </c>
      <c r="D36" s="20">
        <f>D33</f>
        <v>1582586.7899999998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9C24-6144-46A0-907C-EF6113E6B41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NEWINGTON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106842.12</v>
      </c>
      <c r="D9" s="95">
        <f>'DOE25'!G9</f>
        <v>0</v>
      </c>
      <c r="E9" s="95">
        <f>'DOE25'!H9</f>
        <v>0</v>
      </c>
      <c r="F9" s="95">
        <f>'DOE25'!I9</f>
        <v>23880.6</v>
      </c>
      <c r="G9" s="95">
        <f>'DOE25'!J9</f>
        <v>113499.46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164.53</v>
      </c>
      <c r="E12" s="95">
        <f>'DOE25'!H12</f>
        <v>3851.16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120.01</v>
      </c>
      <c r="D13" s="95">
        <f>'DOE25'!G13</f>
        <v>213.81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2725.12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1011.59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109687.24999999999</v>
      </c>
      <c r="D19" s="41">
        <f>SUM(D9:D18)</f>
        <v>1389.93</v>
      </c>
      <c r="E19" s="41">
        <f>SUM(E9:E18)</f>
        <v>3851.16</v>
      </c>
      <c r="F19" s="41">
        <f>SUM(F9:F18)</f>
        <v>23880.6</v>
      </c>
      <c r="G19" s="41">
        <f>SUM(G9:G18)</f>
        <v>113499.46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4015.69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55.05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6551.45</v>
      </c>
      <c r="D24" s="95">
        <f>'DOE25'!G25</f>
        <v>378.34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2356.06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12978.25</v>
      </c>
      <c r="D32" s="41">
        <f>SUM(D22:D31)</f>
        <v>378.34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1011.59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5593.09</v>
      </c>
      <c r="D40" s="95">
        <f>'DOE25'!G41</f>
        <v>0</v>
      </c>
      <c r="E40" s="95">
        <f>'DOE25'!H41</f>
        <v>3851.16</v>
      </c>
      <c r="F40" s="95">
        <f>'DOE25'!I41</f>
        <v>23880.6</v>
      </c>
      <c r="G40" s="95">
        <f>'DOE25'!J41</f>
        <v>113499.46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91115.91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96709</v>
      </c>
      <c r="D42" s="41">
        <f>SUM(D34:D41)</f>
        <v>1011.59</v>
      </c>
      <c r="E42" s="41">
        <f>SUM(E34:E41)</f>
        <v>3851.16</v>
      </c>
      <c r="F42" s="41">
        <f>SUM(F34:F41)</f>
        <v>23880.6</v>
      </c>
      <c r="G42" s="41">
        <f>SUM(G34:G41)</f>
        <v>113499.46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109687.25</v>
      </c>
      <c r="D43" s="41">
        <f>D42+D32</f>
        <v>1389.93</v>
      </c>
      <c r="E43" s="41">
        <f>E42+E32</f>
        <v>3851.16</v>
      </c>
      <c r="F43" s="41">
        <f>F42+F32</f>
        <v>23880.6</v>
      </c>
      <c r="G43" s="41">
        <f>G42+G32</f>
        <v>113499.46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533273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1391.19</v>
      </c>
      <c r="D51" s="95">
        <f>'DOE25'!G88</f>
        <v>0</v>
      </c>
      <c r="E51" s="95">
        <f>'DOE25'!H88</f>
        <v>0</v>
      </c>
      <c r="F51" s="95">
        <f>'DOE25'!I88</f>
        <v>62.86</v>
      </c>
      <c r="G51" s="95">
        <f>'DOE25'!J88</f>
        <v>420.87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12987.85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13066.77</v>
      </c>
      <c r="D53" s="95">
        <f>SUM('DOE25'!G90:G102)</f>
        <v>0</v>
      </c>
      <c r="E53" s="95">
        <f>SUM('DOE25'!H90:H102)</f>
        <v>1000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14457.960000000001</v>
      </c>
      <c r="D54" s="130">
        <f>SUM(D49:D53)</f>
        <v>12987.85</v>
      </c>
      <c r="E54" s="130">
        <f>SUM(E49:E53)</f>
        <v>1000</v>
      </c>
      <c r="F54" s="130">
        <f>SUM(F49:F53)</f>
        <v>62.86</v>
      </c>
      <c r="G54" s="130">
        <f>SUM(G49:G53)</f>
        <v>420.87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547730.96</v>
      </c>
      <c r="D55" s="22">
        <f>D48+D54</f>
        <v>12987.85</v>
      </c>
      <c r="E55" s="22">
        <f>E48+E54</f>
        <v>1000</v>
      </c>
      <c r="F55" s="22">
        <f>F48+F54</f>
        <v>62.86</v>
      </c>
      <c r="G55" s="22">
        <f>G48+G54</f>
        <v>420.87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1216824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1216824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227.2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227.2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1216824</v>
      </c>
      <c r="D73" s="130">
        <f>SUM(D71:D72)+D70+D62</f>
        <v>227.2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2681.9</v>
      </c>
      <c r="D80" s="95">
        <f>SUM('DOE25'!G145:G153)</f>
        <v>2720.32</v>
      </c>
      <c r="E80" s="95">
        <f>SUM('DOE25'!H145:H153)</f>
        <v>22483.48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2681.9</v>
      </c>
      <c r="D83" s="131">
        <f>SUM(D77:D82)</f>
        <v>2720.32</v>
      </c>
      <c r="E83" s="131">
        <f>SUM(E77:E82)</f>
        <v>22483.48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13035.6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13035.6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1767236.8599999999</v>
      </c>
      <c r="D96" s="86">
        <f>D55+D73+D83+D95</f>
        <v>28970.97</v>
      </c>
      <c r="E96" s="86">
        <f>E55+E73+E83+E95</f>
        <v>23483.48</v>
      </c>
      <c r="F96" s="86">
        <f>F55+F73+F83+F95</f>
        <v>62.86</v>
      </c>
      <c r="G96" s="86">
        <f>G55+G73+G95</f>
        <v>420.87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1023760.29</v>
      </c>
      <c r="D101" s="24" t="s">
        <v>312</v>
      </c>
      <c r="E101" s="95">
        <f>('DOE25'!L268)+('DOE25'!L287)+('DOE25'!L306)</f>
        <v>1780.7699999999998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115470.76999999999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15462.76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1154693.82</v>
      </c>
      <c r="D107" s="86">
        <f>SUM(D101:D106)</f>
        <v>0</v>
      </c>
      <c r="E107" s="86">
        <f>SUM(E101:E106)</f>
        <v>1780.7699999999998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55032.25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25743.370000000003</v>
      </c>
      <c r="D111" s="24" t="s">
        <v>312</v>
      </c>
      <c r="E111" s="95">
        <f>+('DOE25'!L274)+('DOE25'!L293)+('DOE25'!L312)</f>
        <v>20821.55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138580.47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140651.68000000002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1079.25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89099.22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50588.5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1711.62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28970.97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502486.36</v>
      </c>
      <c r="D120" s="86">
        <f>SUM(D110:D119)</f>
        <v>28970.97</v>
      </c>
      <c r="E120" s="86">
        <f>SUM(E110:E119)</f>
        <v>20821.55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78668.5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13035.6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420.87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-420.87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91704.1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1748884.2800000003</v>
      </c>
      <c r="D137" s="86">
        <f>(D107+D120+D136)</f>
        <v>28970.97</v>
      </c>
      <c r="E137" s="86">
        <f>(E107+E120+E136)</f>
        <v>22602.32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77C4-098D-45EA-BB6A-FFCCCE3072A6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NEWINGTON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25525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25525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1025541</v>
      </c>
      <c r="D10" s="182">
        <f>ROUND((C10/$C$28)*100,1)</f>
        <v>60.5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115471</v>
      </c>
      <c r="D11" s="182">
        <f>ROUND((C11/$C$28)*100,1)</f>
        <v>6.8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15463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55032</v>
      </c>
      <c r="D15" s="182">
        <f t="shared" ref="D15:D27" si="0">ROUND((C15/$C$28)*100,1)</f>
        <v>3.2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46565</v>
      </c>
      <c r="D16" s="182">
        <f t="shared" si="0"/>
        <v>2.7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140292</v>
      </c>
      <c r="D17" s="182">
        <f t="shared" si="0"/>
        <v>8.3000000000000007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140652</v>
      </c>
      <c r="D18" s="182">
        <f t="shared" si="0"/>
        <v>8.3000000000000007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1079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89099</v>
      </c>
      <c r="D20" s="182">
        <f t="shared" si="0"/>
        <v>5.3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50589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15983.15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1695766.15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78669</v>
      </c>
    </row>
    <row r="30" spans="1:4" x14ac:dyDescent="0.2">
      <c r="B30" s="187" t="s">
        <v>760</v>
      </c>
      <c r="C30" s="180">
        <f>SUM(C28:C29)</f>
        <v>1774435.15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533273</v>
      </c>
      <c r="D35" s="182">
        <f t="shared" ref="D35:D40" si="1">ROUND((C35/$C$41)*100,1)</f>
        <v>29.7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15941.689999999944</v>
      </c>
      <c r="D36" s="182">
        <f t="shared" si="1"/>
        <v>0.9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1216824</v>
      </c>
      <c r="D37" s="182">
        <f t="shared" si="1"/>
        <v>67.8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227</v>
      </c>
      <c r="D38" s="182">
        <f t="shared" si="1"/>
        <v>0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27886</v>
      </c>
      <c r="D39" s="182">
        <f t="shared" si="1"/>
        <v>1.6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1794151.69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9782-D165-413F-A9CA-EBDEB4C712C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NEWINGTON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2010-07-26T12:44:29Z</cp:lastPrinted>
  <dcterms:created xsi:type="dcterms:W3CDTF">1997-12-04T19:04:30Z</dcterms:created>
  <dcterms:modified xsi:type="dcterms:W3CDTF">2025-01-09T20:09:05Z</dcterms:modified>
</cp:coreProperties>
</file>