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20269CDD-0D4E-4936-846D-B41CA1A23FB1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822342A1-DA64-4E72-9370-F1A830C15E6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L214" i="1"/>
  <c r="L232" i="1"/>
  <c r="C112" i="2" s="1"/>
  <c r="E8" i="13"/>
  <c r="D39" i="13"/>
  <c r="F13" i="13"/>
  <c r="G13" i="13"/>
  <c r="L198" i="1"/>
  <c r="E13" i="13" s="1"/>
  <c r="L216" i="1"/>
  <c r="L234" i="1"/>
  <c r="F16" i="13"/>
  <c r="G16" i="13"/>
  <c r="L201" i="1"/>
  <c r="C117" i="2" s="1"/>
  <c r="L219" i="1"/>
  <c r="L237" i="1"/>
  <c r="E16" i="13"/>
  <c r="C16" i="13" s="1"/>
  <c r="F5" i="13"/>
  <c r="G5" i="13"/>
  <c r="L189" i="1"/>
  <c r="L190" i="1"/>
  <c r="L191" i="1"/>
  <c r="L192" i="1"/>
  <c r="L207" i="1"/>
  <c r="L208" i="1"/>
  <c r="C11" i="10" s="1"/>
  <c r="L209" i="1"/>
  <c r="L210" i="1"/>
  <c r="C104" i="2" s="1"/>
  <c r="L225" i="1"/>
  <c r="L226" i="1"/>
  <c r="L227" i="1"/>
  <c r="L228" i="1"/>
  <c r="F6" i="13"/>
  <c r="G6" i="13"/>
  <c r="L194" i="1"/>
  <c r="L212" i="1"/>
  <c r="C110" i="2" s="1"/>
  <c r="L230" i="1"/>
  <c r="D6" i="13"/>
  <c r="C6" i="13" s="1"/>
  <c r="F7" i="13"/>
  <c r="G7" i="13"/>
  <c r="L195" i="1"/>
  <c r="L213" i="1"/>
  <c r="L221" i="1" s="1"/>
  <c r="G650" i="1" s="1"/>
  <c r="G654" i="1" s="1"/>
  <c r="L231" i="1"/>
  <c r="F12" i="13"/>
  <c r="G12" i="13"/>
  <c r="L197" i="1"/>
  <c r="L215" i="1"/>
  <c r="L233" i="1"/>
  <c r="D12" i="13"/>
  <c r="C12" i="13" s="1"/>
  <c r="F14" i="13"/>
  <c r="G14" i="13"/>
  <c r="L199" i="1"/>
  <c r="L217" i="1"/>
  <c r="C20" i="10" s="1"/>
  <c r="L235" i="1"/>
  <c r="F15" i="13"/>
  <c r="G15" i="13"/>
  <c r="L200" i="1"/>
  <c r="L218" i="1"/>
  <c r="C21" i="10" s="1"/>
  <c r="L236" i="1"/>
  <c r="D15" i="13"/>
  <c r="C15" i="13" s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G19" i="13"/>
  <c r="L245" i="1"/>
  <c r="D19" i="13"/>
  <c r="F29" i="13"/>
  <c r="G29" i="13"/>
  <c r="L350" i="1"/>
  <c r="L351" i="1"/>
  <c r="G651" i="1" s="1"/>
  <c r="L352" i="1"/>
  <c r="I359" i="1"/>
  <c r="J282" i="1"/>
  <c r="J301" i="1"/>
  <c r="J320" i="1"/>
  <c r="F31" i="13"/>
  <c r="K282" i="1"/>
  <c r="K301" i="1"/>
  <c r="K320" i="1"/>
  <c r="G31" i="13" s="1"/>
  <c r="L268" i="1"/>
  <c r="L269" i="1"/>
  <c r="L270" i="1"/>
  <c r="L271" i="1"/>
  <c r="L273" i="1"/>
  <c r="L274" i="1"/>
  <c r="L275" i="1"/>
  <c r="L276" i="1"/>
  <c r="L277" i="1"/>
  <c r="L278" i="1"/>
  <c r="E115" i="2" s="1"/>
  <c r="L279" i="1"/>
  <c r="E116" i="2" s="1"/>
  <c r="L280" i="1"/>
  <c r="E117" i="2" s="1"/>
  <c r="L287" i="1"/>
  <c r="L288" i="1"/>
  <c r="L289" i="1"/>
  <c r="L290" i="1"/>
  <c r="L292" i="1"/>
  <c r="L301" i="1" s="1"/>
  <c r="L293" i="1"/>
  <c r="E111" i="2" s="1"/>
  <c r="L294" i="1"/>
  <c r="L295" i="1"/>
  <c r="L296" i="1"/>
  <c r="L297" i="1"/>
  <c r="L298" i="1"/>
  <c r="G652" i="1" s="1"/>
  <c r="L299" i="1"/>
  <c r="L306" i="1"/>
  <c r="L307" i="1"/>
  <c r="L308" i="1"/>
  <c r="L309" i="1"/>
  <c r="L320" i="1" s="1"/>
  <c r="L311" i="1"/>
  <c r="E110" i="2" s="1"/>
  <c r="L312" i="1"/>
  <c r="L313" i="1"/>
  <c r="E112" i="2" s="1"/>
  <c r="L314" i="1"/>
  <c r="L315" i="1"/>
  <c r="E114" i="2" s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L343" i="1" s="1"/>
  <c r="L334" i="1"/>
  <c r="L247" i="1"/>
  <c r="L328" i="1"/>
  <c r="F22" i="13"/>
  <c r="C22" i="13"/>
  <c r="C19" i="13"/>
  <c r="C11" i="13"/>
  <c r="C10" i="13"/>
  <c r="C9" i="13"/>
  <c r="C8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B13" i="12"/>
  <c r="C9" i="12"/>
  <c r="C13" i="12"/>
  <c r="A13" i="12"/>
  <c r="B18" i="12"/>
  <c r="A22" i="12" s="1"/>
  <c r="B22" i="12"/>
  <c r="C18" i="12"/>
  <c r="C22" i="12"/>
  <c r="B1" i="12"/>
  <c r="L379" i="1"/>
  <c r="L380" i="1"/>
  <c r="L381" i="1"/>
  <c r="L382" i="1"/>
  <c r="L383" i="1"/>
  <c r="L384" i="1"/>
  <c r="L385" i="1"/>
  <c r="L400" i="1" s="1"/>
  <c r="C130" i="2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/>
  <c r="G51" i="2"/>
  <c r="G53" i="2"/>
  <c r="G54" i="2"/>
  <c r="G55" i="2"/>
  <c r="F2" i="11"/>
  <c r="L603" i="1"/>
  <c r="H653" i="1" s="1"/>
  <c r="L602" i="1"/>
  <c r="G653" i="1" s="1"/>
  <c r="I653" i="1" s="1"/>
  <c r="L601" i="1"/>
  <c r="F653" i="1"/>
  <c r="C40" i="10"/>
  <c r="F52" i="1"/>
  <c r="F104" i="1" s="1"/>
  <c r="G52" i="1"/>
  <c r="D48" i="2" s="1"/>
  <c r="D55" i="2" s="1"/>
  <c r="H52" i="1"/>
  <c r="E48" i="2" s="1"/>
  <c r="I52" i="1"/>
  <c r="F48" i="2" s="1"/>
  <c r="C35" i="10"/>
  <c r="F71" i="1"/>
  <c r="C49" i="2" s="1"/>
  <c r="F86" i="1"/>
  <c r="C50" i="2" s="1"/>
  <c r="F103" i="1"/>
  <c r="G103" i="1"/>
  <c r="H71" i="1"/>
  <c r="H86" i="1"/>
  <c r="H103" i="1"/>
  <c r="H104" i="1"/>
  <c r="I103" i="1"/>
  <c r="I104" i="1"/>
  <c r="J103" i="1"/>
  <c r="J104" i="1" s="1"/>
  <c r="J185" i="1" s="1"/>
  <c r="C37" i="10"/>
  <c r="F113" i="1"/>
  <c r="F128" i="1"/>
  <c r="F132" i="1"/>
  <c r="G113" i="1"/>
  <c r="G128" i="1"/>
  <c r="G132" i="1"/>
  <c r="C38" i="10" s="1"/>
  <c r="H113" i="1"/>
  <c r="H128" i="1"/>
  <c r="H132" i="1"/>
  <c r="I113" i="1"/>
  <c r="I132" i="1" s="1"/>
  <c r="I128" i="1"/>
  <c r="J113" i="1"/>
  <c r="J128" i="1"/>
  <c r="J132" i="1"/>
  <c r="F139" i="1"/>
  <c r="F154" i="1"/>
  <c r="F161" i="1"/>
  <c r="G139" i="1"/>
  <c r="D77" i="2" s="1"/>
  <c r="D83" i="2" s="1"/>
  <c r="G154" i="1"/>
  <c r="G161" i="1" s="1"/>
  <c r="H139" i="1"/>
  <c r="H161" i="1" s="1"/>
  <c r="H154" i="1"/>
  <c r="I139" i="1"/>
  <c r="I154" i="1"/>
  <c r="I161" i="1"/>
  <c r="C15" i="10"/>
  <c r="C18" i="10"/>
  <c r="L242" i="1"/>
  <c r="L324" i="1"/>
  <c r="C23" i="10"/>
  <c r="L246" i="1"/>
  <c r="L260" i="1"/>
  <c r="C134" i="2" s="1"/>
  <c r="L261" i="1"/>
  <c r="L341" i="1"/>
  <c r="E134" i="2" s="1"/>
  <c r="L342" i="1"/>
  <c r="C26" i="10"/>
  <c r="I655" i="1"/>
  <c r="I660" i="1"/>
  <c r="I659" i="1"/>
  <c r="C5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39" i="1"/>
  <c r="K343" i="1"/>
  <c r="L511" i="1"/>
  <c r="F539" i="1"/>
  <c r="L512" i="1"/>
  <c r="F540" i="1"/>
  <c r="K540" i="1" s="1"/>
  <c r="L513" i="1"/>
  <c r="L514" i="1" s="1"/>
  <c r="F541" i="1"/>
  <c r="F542" i="1"/>
  <c r="L516" i="1"/>
  <c r="G539" i="1"/>
  <c r="K539" i="1" s="1"/>
  <c r="L517" i="1"/>
  <c r="L519" i="1" s="1"/>
  <c r="G540" i="1"/>
  <c r="L518" i="1"/>
  <c r="G541" i="1" s="1"/>
  <c r="L521" i="1"/>
  <c r="H539" i="1"/>
  <c r="L522" i="1"/>
  <c r="L524" i="1" s="1"/>
  <c r="H540" i="1"/>
  <c r="L523" i="1"/>
  <c r="H541" i="1"/>
  <c r="H542" i="1"/>
  <c r="L526" i="1"/>
  <c r="I539" i="1"/>
  <c r="I542" i="1" s="1"/>
  <c r="L527" i="1"/>
  <c r="I540" i="1" s="1"/>
  <c r="L528" i="1"/>
  <c r="I541" i="1"/>
  <c r="L531" i="1"/>
  <c r="J539" i="1"/>
  <c r="L532" i="1"/>
  <c r="L534" i="1" s="1"/>
  <c r="J540" i="1"/>
  <c r="L533" i="1"/>
  <c r="J541" i="1" s="1"/>
  <c r="J542" i="1" s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E19" i="2" s="1"/>
  <c r="F9" i="2"/>
  <c r="F19" i="2" s="1"/>
  <c r="I431" i="1"/>
  <c r="I438" i="1" s="1"/>
  <c r="G632" i="1" s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C19" i="2"/>
  <c r="C22" i="2"/>
  <c r="D22" i="2"/>
  <c r="E22" i="2"/>
  <c r="F22" i="2"/>
  <c r="I440" i="1"/>
  <c r="I444" i="1" s="1"/>
  <c r="J23" i="1"/>
  <c r="G22" i="2" s="1"/>
  <c r="C23" i="2"/>
  <c r="C32" i="2" s="1"/>
  <c r="D23" i="2"/>
  <c r="E23" i="2"/>
  <c r="F23" i="2"/>
  <c r="I441" i="1"/>
  <c r="J24" i="1"/>
  <c r="G23" i="2"/>
  <c r="C24" i="2"/>
  <c r="D24" i="2"/>
  <c r="D32" i="2" s="1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C42" i="2" s="1"/>
  <c r="C43" i="2" s="1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F42" i="2" s="1"/>
  <c r="F43" i="2" s="1"/>
  <c r="I446" i="1"/>
  <c r="J37" i="1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/>
  <c r="C41" i="2"/>
  <c r="D41" i="2"/>
  <c r="E41" i="2"/>
  <c r="F41" i="2"/>
  <c r="C48" i="2"/>
  <c r="E49" i="2"/>
  <c r="E50" i="2"/>
  <c r="C51" i="2"/>
  <c r="D51" i="2"/>
  <c r="D54" i="2" s="1"/>
  <c r="E51" i="2"/>
  <c r="E54" i="2" s="1"/>
  <c r="F51" i="2"/>
  <c r="F54" i="2" s="1"/>
  <c r="D52" i="2"/>
  <c r="C53" i="2"/>
  <c r="D53" i="2"/>
  <c r="E53" i="2"/>
  <c r="F53" i="2"/>
  <c r="C58" i="2"/>
  <c r="C59" i="2"/>
  <c r="C61" i="2"/>
  <c r="D61" i="2"/>
  <c r="E61" i="2"/>
  <c r="F61" i="2"/>
  <c r="G61" i="2"/>
  <c r="C62" i="2"/>
  <c r="D62" i="2"/>
  <c r="E62" i="2"/>
  <c r="F62" i="2"/>
  <c r="G62" i="2"/>
  <c r="C64" i="2"/>
  <c r="C70" i="2" s="1"/>
  <c r="C73" i="2" s="1"/>
  <c r="F64" i="2"/>
  <c r="C65" i="2"/>
  <c r="F65" i="2"/>
  <c r="C66" i="2"/>
  <c r="C67" i="2"/>
  <c r="C68" i="2"/>
  <c r="E68" i="2"/>
  <c r="F68" i="2"/>
  <c r="F70" i="2" s="1"/>
  <c r="F73" i="2" s="1"/>
  <c r="C69" i="2"/>
  <c r="D69" i="2"/>
  <c r="D70" i="2" s="1"/>
  <c r="D73" i="2" s="1"/>
  <c r="E69" i="2"/>
  <c r="F69" i="2"/>
  <c r="G69" i="2"/>
  <c r="G70" i="2"/>
  <c r="G73" i="2" s="1"/>
  <c r="G96" i="2" s="1"/>
  <c r="C71" i="2"/>
  <c r="D71" i="2"/>
  <c r="E71" i="2"/>
  <c r="C72" i="2"/>
  <c r="E72" i="2"/>
  <c r="C77" i="2"/>
  <c r="F77" i="2"/>
  <c r="C79" i="2"/>
  <c r="C83" i="2" s="1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C86" i="2"/>
  <c r="F86" i="2"/>
  <c r="F95" i="2" s="1"/>
  <c r="D88" i="2"/>
  <c r="E88" i="2"/>
  <c r="F88" i="2"/>
  <c r="G88" i="2"/>
  <c r="G95" i="2" s="1"/>
  <c r="C89" i="2"/>
  <c r="C95" i="2" s="1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2" i="2"/>
  <c r="E102" i="2"/>
  <c r="E103" i="2"/>
  <c r="E104" i="2"/>
  <c r="C105" i="2"/>
  <c r="E105" i="2"/>
  <c r="E106" i="2"/>
  <c r="D107" i="2"/>
  <c r="F107" i="2"/>
  <c r="G107" i="2"/>
  <c r="C113" i="2"/>
  <c r="E113" i="2"/>
  <c r="C115" i="2"/>
  <c r="F120" i="2"/>
  <c r="G120" i="2"/>
  <c r="G137" i="2" s="1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/>
  <c r="E127" i="2"/>
  <c r="L256" i="1"/>
  <c r="C128" i="2" s="1"/>
  <c r="L257" i="1"/>
  <c r="C129" i="2"/>
  <c r="E129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G149" i="2"/>
  <c r="B150" i="2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/>
  <c r="H490" i="1"/>
  <c r="D153" i="2"/>
  <c r="I490" i="1"/>
  <c r="E153" i="2" s="1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 s="1"/>
  <c r="G156" i="2" s="1"/>
  <c r="G493" i="1"/>
  <c r="C156" i="2"/>
  <c r="H493" i="1"/>
  <c r="K493" i="1" s="1"/>
  <c r="D156" i="2"/>
  <c r="I493" i="1"/>
  <c r="E156" i="2"/>
  <c r="J493" i="1"/>
  <c r="F156" i="2"/>
  <c r="F19" i="1"/>
  <c r="G19" i="1"/>
  <c r="H19" i="1"/>
  <c r="I19" i="1"/>
  <c r="F33" i="1"/>
  <c r="G33" i="1"/>
  <c r="G44" i="1" s="1"/>
  <c r="H608" i="1" s="1"/>
  <c r="J608" i="1" s="1"/>
  <c r="H33" i="1"/>
  <c r="H44" i="1" s="1"/>
  <c r="H609" i="1" s="1"/>
  <c r="I33" i="1"/>
  <c r="I44" i="1" s="1"/>
  <c r="H610" i="1" s="1"/>
  <c r="F43" i="1"/>
  <c r="G43" i="1"/>
  <c r="H43" i="1"/>
  <c r="I43" i="1"/>
  <c r="F169" i="1"/>
  <c r="F184" i="1" s="1"/>
  <c r="I169" i="1"/>
  <c r="F175" i="1"/>
  <c r="G175" i="1"/>
  <c r="H175" i="1"/>
  <c r="I175" i="1"/>
  <c r="J175" i="1"/>
  <c r="F180" i="1"/>
  <c r="G180" i="1"/>
  <c r="H180" i="1"/>
  <c r="I180" i="1"/>
  <c r="G184" i="1"/>
  <c r="H184" i="1"/>
  <c r="I184" i="1"/>
  <c r="J184" i="1"/>
  <c r="F203" i="1"/>
  <c r="G203" i="1"/>
  <c r="H203" i="1"/>
  <c r="I203" i="1"/>
  <c r="I249" i="1" s="1"/>
  <c r="I263" i="1" s="1"/>
  <c r="J203" i="1"/>
  <c r="K203" i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F249" i="1"/>
  <c r="F263" i="1" s="1"/>
  <c r="G249" i="1"/>
  <c r="G263" i="1" s="1"/>
  <c r="H249" i="1"/>
  <c r="H263" i="1" s="1"/>
  <c r="J249" i="1"/>
  <c r="F282" i="1"/>
  <c r="F330" i="1" s="1"/>
  <c r="F344" i="1" s="1"/>
  <c r="G282" i="1"/>
  <c r="H282" i="1"/>
  <c r="I282" i="1"/>
  <c r="F301" i="1"/>
  <c r="G301" i="1"/>
  <c r="H301" i="1"/>
  <c r="I301" i="1"/>
  <c r="F320" i="1"/>
  <c r="G320" i="1"/>
  <c r="H320" i="1"/>
  <c r="H330" i="1" s="1"/>
  <c r="H344" i="1" s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G393" i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F426" i="1" s="1"/>
  <c r="G425" i="1"/>
  <c r="H425" i="1"/>
  <c r="I425" i="1"/>
  <c r="J425" i="1"/>
  <c r="G426" i="1"/>
  <c r="H426" i="1"/>
  <c r="I426" i="1"/>
  <c r="J426" i="1"/>
  <c r="F438" i="1"/>
  <c r="G629" i="1" s="1"/>
  <c r="G438" i="1"/>
  <c r="G630" i="1" s="1"/>
  <c r="J630" i="1" s="1"/>
  <c r="H438" i="1"/>
  <c r="F444" i="1"/>
  <c r="G444" i="1"/>
  <c r="H444" i="1"/>
  <c r="H451" i="1" s="1"/>
  <c r="H631" i="1" s="1"/>
  <c r="J631" i="1" s="1"/>
  <c r="F450" i="1"/>
  <c r="G450" i="1"/>
  <c r="G451" i="1" s="1"/>
  <c r="H630" i="1" s="1"/>
  <c r="H450" i="1"/>
  <c r="F451" i="1"/>
  <c r="F460" i="1"/>
  <c r="G460" i="1"/>
  <c r="G466" i="1" s="1"/>
  <c r="H613" i="1" s="1"/>
  <c r="H460" i="1"/>
  <c r="H466" i="1" s="1"/>
  <c r="H614" i="1" s="1"/>
  <c r="I460" i="1"/>
  <c r="I466" i="1" s="1"/>
  <c r="H615" i="1" s="1"/>
  <c r="J615" i="1" s="1"/>
  <c r="J460" i="1"/>
  <c r="J466" i="1" s="1"/>
  <c r="H616" i="1" s="1"/>
  <c r="F464" i="1"/>
  <c r="F466" i="1" s="1"/>
  <c r="H612" i="1" s="1"/>
  <c r="G464" i="1"/>
  <c r="H464" i="1"/>
  <c r="I464" i="1"/>
  <c r="J464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I514" i="1"/>
  <c r="J514" i="1"/>
  <c r="J535" i="1" s="1"/>
  <c r="K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48" i="1"/>
  <c r="L549" i="1"/>
  <c r="F550" i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F561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J639" i="1" s="1"/>
  <c r="I588" i="1"/>
  <c r="H640" i="1" s="1"/>
  <c r="J640" i="1" s="1"/>
  <c r="J588" i="1"/>
  <c r="K592" i="1"/>
  <c r="K593" i="1"/>
  <c r="K594" i="1"/>
  <c r="H595" i="1"/>
  <c r="I595" i="1"/>
  <c r="J595" i="1"/>
  <c r="K595" i="1"/>
  <c r="G638" i="1" s="1"/>
  <c r="F604" i="1"/>
  <c r="G604" i="1"/>
  <c r="H604" i="1"/>
  <c r="I604" i="1"/>
  <c r="J604" i="1"/>
  <c r="K604" i="1"/>
  <c r="G607" i="1"/>
  <c r="G608" i="1"/>
  <c r="G609" i="1"/>
  <c r="G610" i="1"/>
  <c r="G613" i="1"/>
  <c r="G614" i="1"/>
  <c r="J614" i="1" s="1"/>
  <c r="G615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1" i="1"/>
  <c r="G633" i="1"/>
  <c r="J633" i="1" s="1"/>
  <c r="H633" i="1"/>
  <c r="G634" i="1"/>
  <c r="J634" i="1" s="1"/>
  <c r="G635" i="1"/>
  <c r="H637" i="1"/>
  <c r="G639" i="1"/>
  <c r="G640" i="1"/>
  <c r="G641" i="1"/>
  <c r="H641" i="1"/>
  <c r="G642" i="1"/>
  <c r="J642" i="1" s="1"/>
  <c r="H642" i="1"/>
  <c r="G643" i="1"/>
  <c r="H643" i="1"/>
  <c r="J643" i="1"/>
  <c r="G644" i="1"/>
  <c r="H644" i="1"/>
  <c r="J644" i="1"/>
  <c r="G645" i="1"/>
  <c r="J645" i="1" s="1"/>
  <c r="H645" i="1"/>
  <c r="L426" i="1" l="1"/>
  <c r="G628" i="1" s="1"/>
  <c r="J628" i="1" s="1"/>
  <c r="D96" i="2"/>
  <c r="E33" i="13"/>
  <c r="D35" i="13" s="1"/>
  <c r="C13" i="13"/>
  <c r="J629" i="1"/>
  <c r="G330" i="1"/>
  <c r="G344" i="1" s="1"/>
  <c r="H185" i="1"/>
  <c r="G619" i="1" s="1"/>
  <c r="J619" i="1" s="1"/>
  <c r="F185" i="1"/>
  <c r="G617" i="1" s="1"/>
  <c r="J617" i="1" s="1"/>
  <c r="C36" i="10"/>
  <c r="C133" i="2"/>
  <c r="J641" i="1"/>
  <c r="F535" i="1"/>
  <c r="G148" i="2"/>
  <c r="F83" i="2"/>
  <c r="E120" i="2"/>
  <c r="D7" i="13"/>
  <c r="C7" i="13" s="1"/>
  <c r="L239" i="1"/>
  <c r="H650" i="1" s="1"/>
  <c r="G612" i="1"/>
  <c r="J612" i="1" s="1"/>
  <c r="F44" i="1"/>
  <c r="H607" i="1" s="1"/>
  <c r="J607" i="1" s="1"/>
  <c r="H638" i="1"/>
  <c r="J638" i="1" s="1"/>
  <c r="J263" i="1"/>
  <c r="J613" i="1"/>
  <c r="G150" i="2"/>
  <c r="G32" i="2"/>
  <c r="H33" i="13"/>
  <c r="C25" i="13"/>
  <c r="D14" i="13"/>
  <c r="C14" i="13" s="1"/>
  <c r="G33" i="13"/>
  <c r="K249" i="1"/>
  <c r="K263" i="1" s="1"/>
  <c r="C136" i="2"/>
  <c r="C55" i="2"/>
  <c r="C96" i="2" s="1"/>
  <c r="J43" i="1"/>
  <c r="G36" i="2"/>
  <c r="G42" i="2" s="1"/>
  <c r="G43" i="2" s="1"/>
  <c r="G627" i="1"/>
  <c r="J627" i="1" s="1"/>
  <c r="H636" i="1"/>
  <c r="H535" i="1"/>
  <c r="D5" i="13"/>
  <c r="C39" i="10"/>
  <c r="J610" i="1"/>
  <c r="G400" i="1"/>
  <c r="H635" i="1" s="1"/>
  <c r="J635" i="1" s="1"/>
  <c r="E70" i="2"/>
  <c r="E73" i="2" s="1"/>
  <c r="I451" i="1"/>
  <c r="H632" i="1" s="1"/>
  <c r="J632" i="1" s="1"/>
  <c r="C103" i="2"/>
  <c r="G662" i="1"/>
  <c r="G657" i="1"/>
  <c r="J19" i="1"/>
  <c r="G611" i="1" s="1"/>
  <c r="C54" i="2"/>
  <c r="D29" i="13"/>
  <c r="C29" i="13" s="1"/>
  <c r="J609" i="1"/>
  <c r="E101" i="2"/>
  <c r="E107" i="2" s="1"/>
  <c r="L282" i="1"/>
  <c r="C10" i="10"/>
  <c r="D137" i="2"/>
  <c r="E95" i="2"/>
  <c r="K541" i="1"/>
  <c r="K542" i="1" s="1"/>
  <c r="G636" i="1"/>
  <c r="J636" i="1" s="1"/>
  <c r="G621" i="1"/>
  <c r="J621" i="1" s="1"/>
  <c r="F55" i="2"/>
  <c r="F96" i="2" s="1"/>
  <c r="L561" i="1"/>
  <c r="G153" i="2"/>
  <c r="L535" i="1"/>
  <c r="I185" i="1"/>
  <c r="G620" i="1" s="1"/>
  <c r="J620" i="1" s="1"/>
  <c r="E55" i="2"/>
  <c r="I450" i="1"/>
  <c r="K330" i="1"/>
  <c r="K344" i="1" s="1"/>
  <c r="J33" i="1"/>
  <c r="G9" i="2"/>
  <c r="G19" i="2" s="1"/>
  <c r="C19" i="10"/>
  <c r="C106" i="2"/>
  <c r="C25" i="10"/>
  <c r="F33" i="13"/>
  <c r="D119" i="2"/>
  <c r="D120" i="2" s="1"/>
  <c r="E123" i="2"/>
  <c r="E136" i="2" s="1"/>
  <c r="H651" i="1"/>
  <c r="C13" i="10"/>
  <c r="C114" i="2"/>
  <c r="C101" i="2"/>
  <c r="C107" i="2" s="1"/>
  <c r="L203" i="1"/>
  <c r="C17" i="10"/>
  <c r="E77" i="2"/>
  <c r="E83" i="2" s="1"/>
  <c r="F652" i="1"/>
  <c r="I652" i="1" s="1"/>
  <c r="C16" i="10"/>
  <c r="C32" i="10"/>
  <c r="C12" i="10"/>
  <c r="L604" i="1"/>
  <c r="C111" i="2"/>
  <c r="C120" i="2" s="1"/>
  <c r="F651" i="1"/>
  <c r="I651" i="1" s="1"/>
  <c r="L354" i="1"/>
  <c r="G542" i="1"/>
  <c r="G104" i="1"/>
  <c r="G185" i="1" s="1"/>
  <c r="G618" i="1" s="1"/>
  <c r="J618" i="1" s="1"/>
  <c r="L374" i="1"/>
  <c r="G626" i="1" s="1"/>
  <c r="J626" i="1" s="1"/>
  <c r="F122" i="2"/>
  <c r="F136" i="2" s="1"/>
  <c r="F137" i="2" s="1"/>
  <c r="C116" i="2"/>
  <c r="C123" i="2"/>
  <c r="L249" i="1" l="1"/>
  <c r="L263" i="1" s="1"/>
  <c r="G622" i="1" s="1"/>
  <c r="J622" i="1" s="1"/>
  <c r="F650" i="1"/>
  <c r="J44" i="1"/>
  <c r="H611" i="1" s="1"/>
  <c r="J611" i="1" s="1"/>
  <c r="G616" i="1"/>
  <c r="J616" i="1" s="1"/>
  <c r="C137" i="2"/>
  <c r="C27" i="10"/>
  <c r="C28" i="10" s="1"/>
  <c r="G625" i="1"/>
  <c r="J625" i="1" s="1"/>
  <c r="E96" i="2"/>
  <c r="C5" i="13"/>
  <c r="H654" i="1"/>
  <c r="D31" i="13"/>
  <c r="C31" i="13" s="1"/>
  <c r="L330" i="1"/>
  <c r="L344" i="1" s="1"/>
  <c r="G623" i="1" s="1"/>
  <c r="J623" i="1" s="1"/>
  <c r="C41" i="10"/>
  <c r="E137" i="2"/>
  <c r="C30" i="10" l="1"/>
  <c r="D23" i="10"/>
  <c r="D22" i="10"/>
  <c r="D24" i="10"/>
  <c r="D15" i="10"/>
  <c r="D21" i="10"/>
  <c r="D20" i="10"/>
  <c r="D26" i="10"/>
  <c r="D18" i="10"/>
  <c r="D11" i="10"/>
  <c r="D17" i="10"/>
  <c r="D10" i="10"/>
  <c r="D19" i="10"/>
  <c r="D25" i="10"/>
  <c r="D13" i="10"/>
  <c r="D12" i="10"/>
  <c r="D16" i="10"/>
  <c r="D40" i="10"/>
  <c r="D37" i="10"/>
  <c r="D35" i="10"/>
  <c r="D38" i="10"/>
  <c r="D27" i="10"/>
  <c r="D36" i="10"/>
  <c r="H657" i="1"/>
  <c r="H662" i="1"/>
  <c r="C6" i="10" s="1"/>
  <c r="D33" i="13"/>
  <c r="D36" i="13" s="1"/>
  <c r="I650" i="1"/>
  <c r="I654" i="1" s="1"/>
  <c r="F654" i="1"/>
  <c r="H646" i="1"/>
  <c r="D39" i="10"/>
  <c r="D28" i="10" l="1"/>
  <c r="F662" i="1"/>
  <c r="C4" i="10" s="1"/>
  <c r="F657" i="1"/>
  <c r="I662" i="1"/>
  <c r="C7" i="10" s="1"/>
  <c r="I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107C252-5F47-468E-A375-4C7A53867B29}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9AE55B63-722E-4CC4-AC6C-841368ACA764}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3DAD7F05-1125-4D94-A664-0EA699A792D6}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844E36D-ED77-41C8-A833-01AA4F0A1226}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06" authorId="0" shapeId="0" xr:uid="{6A4F2DB9-EF3E-45C3-9018-E5A4B745BA50}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CFE1BD3-570A-4F76-8FCA-1466FC64EDF8}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24" authorId="0" shapeId="0" xr:uid="{73E984DB-4423-4374-A814-30D749FE1F32}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0" authorId="0" shapeId="0" xr:uid="{7E79F055-1FCE-4E34-9DBF-E342F844213C}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81" authorId="0" shapeId="0" xr:uid="{8342FFE7-9936-4E3E-918A-859F3A275D25}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88" authorId="0" shapeId="0" xr:uid="{7B9B9F62-87B6-4B86-87B6-CF2496D0D44C}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595" authorId="0" shapeId="0" xr:uid="{CE67E1AD-2565-4F85-8420-5FC8D1034727}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C2EA02C6-2B47-4C40-A129-ECBF16D7DA54}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<sst xmlns="http://schemas.openxmlformats.org/spreadsheetml/2006/main" count="3858" uniqueCount="895">
  <si>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</si>
  <si>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</si>
  <si>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</si>
  <si>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</si>
  <si>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</si>
  <si>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</si>
  <si>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</si>
  <si>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</si>
  <si>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</si>
  <si>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</si>
  <si>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</si>
  <si>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</si>
  <si>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</si>
  <si>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</si>
  <si>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</si>
  <si>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</si>
  <si>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</si>
  <si>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</si>
  <si>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</si>
  <si>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</si>
  <si>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</si>
  <si>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</si>
  <si>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</si>
  <si>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</si>
  <si>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</si>
  <si>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</si>
  <si>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</si>
  <si>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</si>
  <si>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</si>
  <si>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</si>
  <si>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</si>
  <si>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</si>
  <si>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</si>
  <si>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</si>
  <si>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</si>
  <si>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</si>
  <si>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</si>
  <si>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</si>
  <si>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</si>
  <si>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</si>
  <si>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</si>
  <si>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</si>
  <si>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</si>
  <si>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</si>
  <si>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</si>
  <si>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</si>
  <si>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</si>
  <si>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</si>
  <si>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</si>
  <si>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</si>
  <si>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</si>
  <si>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</si>
  <si>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</si>
  <si>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</si>
  <si>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</si>
  <si>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</si>
  <si>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</si>
  <si>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</si>
  <si>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</si>
  <si>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</si>
  <si>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</si>
  <si>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</si>
  <si>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</si>
  <si>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</si>
  <si>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</si>
  <si>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</si>
  <si>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</si>
  <si>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</si>
  <si>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</si>
  <si>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</si>
  <si>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</si>
  <si>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</si>
  <si>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</si>
  <si>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</si>
  <si>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</si>
  <si>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</si>
  <si>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</si>
  <si>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</si>
  <si>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</si>
  <si>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</si>
  <si>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</si>
  <si>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</si>
  <si>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</si>
  <si>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</si>
  <si>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</si>
  <si>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</si>
  <si>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</si>
  <si>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</si>
  <si>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</si>
  <si>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</si>
  <si>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</si>
  <si>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</si>
  <si>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</si>
  <si>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</si>
  <si>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</si>
  <si>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</si>
  <si>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</si>
  <si>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</si>
  <si>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</si>
  <si>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</si>
  <si>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</si>
  <si>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</si>
  <si>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</si>
  <si>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</si>
  <si>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</si>
  <si>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</si>
  <si>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</si>
  <si>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</si>
  <si>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</si>
  <si>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</si>
  <si>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</si>
  <si>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</si>
  <si>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</si>
  <si>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</si>
  <si>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</si>
  <si>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</si>
  <si>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</si>
  <si>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</si>
  <si>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</si>
  <si>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</si>
  <si>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</si>
  <si>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</si>
  <si>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</si>
  <si>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</si>
  <si>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</si>
  <si>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</si>
  <si>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</si>
  <si>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</si>
  <si>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</si>
  <si>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</si>
  <si>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</si>
  <si>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</si>
  <si>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</si>
  <si>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</si>
  <si>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</si>
  <si>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</si>
  <si>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</si>
  <si>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</si>
  <si>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</si>
  <si>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</si>
  <si>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</si>
  <si>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</si>
  <si>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</si>
  <si>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</si>
  <si>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</si>
  <si>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</si>
  <si>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</si>
  <si>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</si>
  <si>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</si>
  <si>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</si>
  <si>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</si>
  <si>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</si>
  <si>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</si>
  <si>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</si>
  <si>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</si>
  <si>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</si>
  <si>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</si>
  <si>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</si>
  <si>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</si>
  <si>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</si>
  <si>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</si>
  <si>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</si>
  <si>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</si>
  <si>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</si>
  <si>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</si>
  <si>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</si>
  <si>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</si>
  <si>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</si>
  <si>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</si>
  <si>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</si>
  <si>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</si>
  <si>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</si>
  <si>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</si>
  <si>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</si>
  <si>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</si>
  <si>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</si>
  <si>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</si>
  <si>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</si>
  <si>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</si>
  <si>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</si>
  <si>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</si>
  <si>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</si>
  <si>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</si>
  <si>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</si>
  <si>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</si>
  <si>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</si>
  <si>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</si>
  <si>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</si>
  <si>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</si>
  <si>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</si>
  <si>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</si>
  <si>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</si>
  <si>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</si>
  <si>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</si>
  <si>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</si>
  <si>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</si>
  <si>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</si>
  <si>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</si>
  <si>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</si>
  <si>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</si>
  <si>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</si>
  <si>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</si>
  <si>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</si>
  <si>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</si>
  <si>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</si>
  <si>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</si>
  <si>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</si>
  <si>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</si>
  <si>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</si>
  <si>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</si>
  <si>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</si>
  <si>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</si>
  <si>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</si>
  <si>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</si>
  <si>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</si>
  <si>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</si>
  <si>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</si>
  <si>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</si>
  <si>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</si>
  <si>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</si>
  <si>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</si>
  <si>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</si>
  <si>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</si>
  <si>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</si>
  <si>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</si>
  <si>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</si>
  <si>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</si>
  <si>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</si>
  <si>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</si>
  <si>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</si>
  <si>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</si>
  <si>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</si>
  <si>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</si>
  <si>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</si>
  <si>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</si>
  <si>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</si>
  <si>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</si>
  <si>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</si>
  <si>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</si>
  <si>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</si>
  <si>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</si>
  <si>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</si>
  <si>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</si>
  <si>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</si>
  <si>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</si>
  <si>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</si>
  <si>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</si>
  <si>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</si>
  <si>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</si>
  <si>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</si>
  <si>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</si>
  <si>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</si>
  <si>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</si>
  <si>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</si>
  <si>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</si>
  <si>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</si>
  <si>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</si>
  <si>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</si>
  <si>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</si>
  <si>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</si>
  <si>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</si>
  <si>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</si>
  <si>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</si>
  <si>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</si>
  <si>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</si>
  <si>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</si>
  <si>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</si>
  <si>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</si>
  <si>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</si>
  <si>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</si>
  <si>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</si>
  <si>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</si>
  <si>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</si>
  <si>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</si>
  <si>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</si>
  <si>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</si>
  <si>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</si>
  <si>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</si>
  <si>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</si>
  <si>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</si>
  <si>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</si>
  <si>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</si>
  <si>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</si>
  <si>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</si>
  <si>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</si>
  <si>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</si>
  <si>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</si>
  <si>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</si>
  <si>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</si>
  <si>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</si>
  <si>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</si>
  <si>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</si>
  <si>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</si>
  <si>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</si>
  <si>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</si>
  <si>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</si>
  <si>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</si>
  <si>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</si>
  <si>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</si>
  <si>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</si>
  <si>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</si>
  <si>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</si>
  <si>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</si>
  <si>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</si>
  <si>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</si>
  <si>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</si>
  <si>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</si>
  <si>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</si>
  <si>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</si>
  <si>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</si>
  <si>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</si>
  <si>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</si>
  <si>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</si>
  <si>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</si>
  <si>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</si>
  <si>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</si>
  <si>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</si>
  <si>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</si>
  <si>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</si>
  <si>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</si>
  <si>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</si>
  <si>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</si>
  <si>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</si>
  <si>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</si>
  <si>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</si>
  <si>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</si>
  <si>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</si>
  <si>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</si>
  <si>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</si>
  <si>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</si>
  <si>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</si>
  <si>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</si>
  <si>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</si>
  <si>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</si>
  <si>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</si>
  <si>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</si>
  <si>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</si>
  <si>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</si>
  <si>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</si>
  <si>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</si>
  <si>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</si>
  <si>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</si>
  <si>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</si>
  <si>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</si>
  <si>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</si>
  <si>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</si>
  <si>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</si>
  <si>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</si>
  <si>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</si>
  <si>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</si>
  <si>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</si>
  <si>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</si>
  <si>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</si>
  <si>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</si>
  <si>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</si>
  <si>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</si>
  <si>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</si>
  <si>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</si>
  <si>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</si>
  <si>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</si>
  <si>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</si>
  <si>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</si>
  <si>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</si>
  <si>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</si>
  <si>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</si>
  <si>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</si>
  <si>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</si>
  <si>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</si>
  <si>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</si>
  <si>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</si>
  <si>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</si>
  <si>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</si>
  <si>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</si>
  <si>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</si>
  <si>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</si>
  <si>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</si>
  <si>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</si>
  <si>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</si>
  <si>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</si>
  <si>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</si>
  <si>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</si>
  <si>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</si>
  <si>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</si>
  <si>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</si>
  <si>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</si>
  <si>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</si>
  <si>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</si>
  <si>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</si>
  <si>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</si>
  <si>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</si>
  <si>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</si>
  <si>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</si>
  <si>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</si>
  <si>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</si>
  <si>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</si>
  <si>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</si>
  <si>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</si>
  <si>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</si>
  <si>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</si>
  <si>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</si>
  <si>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</si>
  <si>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</si>
  <si>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</si>
  <si>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</si>
  <si>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</si>
  <si>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</si>
  <si>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</si>
  <si>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</si>
  <si>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</si>
  <si>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</si>
  <si>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</si>
  <si>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</si>
  <si>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</si>
  <si>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</si>
  <si>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</si>
  <si>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</si>
  <si>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</si>
  <si>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</si>
  <si>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</si>
  <si>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</si>
  <si>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</si>
  <si>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</si>
  <si>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</si>
  <si>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</si>
  <si>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</si>
  <si>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</si>
  <si>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</si>
  <si>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</si>
  <si>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</si>
  <si>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</si>
  <si>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</si>
  <si>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</si>
  <si>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</si>
  <si>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</si>
  <si>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</si>
  <si>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</si>
  <si>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</si>
  <si>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</si>
  <si>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</si>
  <si>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</si>
  <si>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</si>
  <si>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</si>
  <si>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</si>
  <si>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</si>
  <si>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</si>
  <si>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</si>
  <si>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</si>
  <si>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</si>
  <si>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</si>
  <si>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</si>
  <si>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</si>
  <si>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</si>
  <si>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</si>
  <si>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</si>
  <si>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</si>
  <si>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</si>
  <si>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</si>
  <si>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</si>
  <si>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</si>
  <si>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</si>
  <si>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</si>
  <si>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</si>
  <si>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</si>
  <si>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</si>
  <si>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</si>
  <si>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</si>
  <si>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</si>
  <si>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</si>
  <si>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</si>
  <si>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</si>
  <si>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</si>
  <si>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</si>
  <si>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</si>
  <si>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</si>
  <si>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</si>
  <si>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</si>
  <si>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</si>
  <si>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</si>
  <si>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</si>
  <si>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</si>
  <si>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</si>
  <si>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</si>
  <si>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</si>
  <si>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</si>
  <si>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</si>
  <si>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</si>
  <si>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</si>
  <si>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</si>
  <si>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</si>
  <si>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</si>
  <si>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</si>
  <si>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</si>
  <si>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</si>
  <si>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</si>
  <si>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</si>
  <si>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</si>
  <si>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</si>
  <si>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</si>
  <si>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</si>
  <si>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</si>
  <si>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</si>
  <si>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</si>
  <si>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</si>
  <si>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</si>
  <si>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</si>
  <si>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</si>
  <si>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</si>
  <si>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</si>
  <si>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</si>
  <si>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</si>
  <si>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</si>
  <si>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</si>
  <si>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</si>
  <si>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</si>
  <si>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</si>
  <si>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</si>
  <si>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</si>
  <si>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</si>
  <si>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</si>
  <si>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</si>
  <si>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</si>
  <si>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</si>
  <si>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</si>
  <si>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</si>
  <si>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</si>
  <si>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</si>
  <si>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</si>
  <si>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</si>
  <si>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</si>
  <si>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</si>
  <si>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</si>
  <si>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</si>
  <si>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</si>
  <si>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</si>
  <si>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</si>
  <si>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</si>
  <si>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</si>
  <si>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</si>
  <si>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</si>
  <si>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</si>
  <si>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</si>
  <si>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</si>
  <si>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</si>
  <si>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</si>
  <si>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</si>
  <si>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</si>
  <si>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</si>
  <si>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</si>
  <si>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</si>
  <si>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</si>
  <si>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</si>
  <si>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</si>
  <si>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</si>
  <si>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</si>
  <si>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</si>
  <si>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</si>
  <si>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</si>
  <si>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</si>
  <si>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</si>
  <si>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</si>
  <si>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</si>
  <si>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</si>
  <si>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</si>
  <si>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</si>
  <si>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</si>
  <si>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</si>
  <si>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</si>
  <si>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</si>
  <si>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</si>
  <si>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</si>
  <si>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</si>
  <si>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</si>
  <si>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</si>
  <si>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</si>
  <si>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</si>
  <si>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</si>
  <si>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</si>
  <si>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</si>
  <si>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</si>
  <si>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</si>
  <si>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</si>
  <si>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</si>
  <si>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</si>
  <si>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</si>
  <si>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</si>
  <si>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</si>
  <si>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</si>
  <si>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</si>
  <si>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</si>
  <si>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</si>
  <si>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</si>
  <si>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</si>
  <si>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</si>
  <si>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</si>
  <si>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</si>
  <si>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</si>
  <si>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</si>
  <si>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</si>
  <si>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</si>
  <si>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</si>
  <si>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</si>
  <si>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</si>
  <si>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</si>
  <si>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</si>
  <si>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</si>
  <si>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</si>
  <si>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</si>
  <si>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</si>
  <si>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</si>
  <si>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</si>
  <si>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</si>
  <si>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</si>
  <si>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</si>
  <si>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</si>
  <si>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</si>
  <si>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</si>
  <si>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</si>
  <si>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</si>
  <si>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</si>
  <si>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</si>
  <si>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</si>
  <si>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</si>
  <si>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</si>
  <si>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</si>
  <si>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</si>
  <si>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</si>
  <si>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</si>
  <si>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</si>
  <si>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</si>
  <si>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</si>
  <si>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</si>
  <si>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</si>
  <si>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</si>
  <si>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</si>
  <si>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</si>
  <si>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</si>
  <si>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</si>
  <si>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</si>
  <si>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</si>
  <si>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</si>
  <si>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</si>
  <si>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</si>
  <si>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</si>
  <si>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</si>
  <si>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</si>
  <si>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</si>
  <si>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</si>
  <si>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</si>
  <si>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</si>
  <si>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</si>
  <si>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</si>
  <si>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</si>
  <si>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</si>
  <si>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</si>
  <si>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</si>
  <si>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</si>
  <si>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</si>
  <si>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</si>
  <si>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</si>
  <si>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</si>
  <si>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</si>
  <si>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</si>
  <si>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</si>
  <si>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</si>
  <si>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</si>
  <si>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</si>
  <si>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</si>
  <si>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</si>
  <si>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</si>
  <si>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</si>
  <si>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</si>
  <si>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</si>
  <si>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</si>
  <si>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</si>
  <si>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</si>
  <si>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</si>
  <si>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</si>
  <si>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</si>
  <si>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</si>
  <si>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</si>
  <si>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</si>
  <si>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</si>
  <si>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</si>
  <si>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</si>
  <si>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</si>
  <si>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</si>
  <si>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</si>
  <si>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</si>
  <si>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</si>
  <si>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</si>
  <si>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</si>
  <si>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</si>
  <si>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</si>
  <si>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</si>
  <si>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</si>
  <si>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</si>
  <si>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</si>
  <si>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</si>
  <si>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</si>
  <si>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</si>
  <si>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</si>
  <si>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</si>
  <si>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</si>
  <si>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</si>
  <si>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</si>
  <si>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</si>
  <si>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</si>
  <si>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</si>
  <si>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</si>
  <si>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</si>
  <si>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</si>
  <si>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</si>
  <si>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</si>
  <si>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</si>
  <si>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</si>
  <si>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</si>
  <si>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</si>
  <si>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</si>
  <si>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</si>
  <si>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</si>
  <si>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</si>
  <si>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</si>
  <si>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</si>
  <si>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</si>
  <si>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</si>
  <si>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</si>
  <si>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</si>
  <si>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</si>
  <si>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</si>
  <si>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</si>
  <si>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</si>
  <si>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</si>
  <si>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</si>
  <si>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</si>
  <si>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</si>
  <si>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</si>
  <si>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</si>
  <si>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</si>
  <si>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</si>
  <si>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</si>
  <si>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</si>
  <si>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</si>
  <si>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</si>
  <si>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</si>
  <si>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</si>
  <si>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</si>
  <si>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</si>
  <si>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</si>
  <si>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</si>
  <si>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</si>
  <si>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</si>
  <si>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</si>
  <si>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</si>
  <si>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</si>
  <si>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</si>
  <si>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</si>
  <si>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</si>
  <si>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</si>
  <si>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</si>
  <si>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</si>
  <si>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</si>
  <si>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</si>
  <si>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</si>
  <si>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</si>
  <si>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</si>
  <si>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</si>
  <si>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</si>
  <si>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</si>
  <si>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</si>
  <si>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</si>
  <si>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</si>
  <si>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</si>
  <si>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</si>
  <si>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</si>
  <si>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</si>
  <si>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</si>
  <si>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</si>
  <si>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</si>
  <si>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</si>
  <si>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</si>
  <si>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</si>
  <si>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</si>
  <si>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</si>
  <si>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</si>
  <si>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</si>
  <si>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</si>
  <si>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</si>
  <si>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</si>
  <si>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</si>
  <si>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</si>
  <si>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</si>
  <si>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</si>
  <si>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</si>
  <si>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</si>
  <si>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</si>
  <si>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</si>
  <si>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</si>
  <si>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</si>
  <si>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</si>
  <si>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</si>
  <si>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</si>
  <si>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</si>
  <si>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</si>
  <si>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</si>
  <si>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</si>
  <si>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</si>
  <si>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</si>
  <si>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</si>
  <si>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</si>
  <si>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</si>
  <si>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</si>
  <si>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</si>
  <si>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</si>
  <si>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</si>
  <si>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</si>
  <si>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</si>
  <si>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</si>
  <si>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</si>
  <si>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</si>
  <si>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</si>
  <si>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</si>
  <si>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</si>
  <si>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</si>
  <si>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</si>
  <si>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</si>
  <si>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</si>
  <si>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</si>
  <si>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</si>
  <si>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</si>
  <si>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</si>
  <si>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</si>
  <si>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</si>
  <si>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</si>
  <si>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</si>
  <si>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</si>
  <si>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</si>
  <si>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</si>
  <si>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</si>
  <si>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</si>
  <si>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</si>
  <si>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</si>
  <si>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</si>
  <si>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</si>
  <si>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</si>
  <si>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</si>
  <si>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</si>
  <si>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</si>
  <si>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</si>
  <si>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</si>
  <si>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</si>
  <si>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</si>
  <si>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</si>
  <si>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</si>
  <si>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</si>
  <si>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</si>
  <si>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</si>
  <si>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</si>
  <si>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</si>
  <si>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</si>
  <si>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</si>
  <si>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</si>
  <si>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</si>
  <si>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</si>
  <si>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</si>
  <si>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</si>
  <si>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</si>
  <si>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</si>
  <si>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</si>
  <si>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</si>
  <si>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</si>
  <si>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</si>
  <si>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</si>
  <si>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</si>
  <si>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</si>
  <si>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</si>
  <si>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</si>
  <si>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</si>
  <si>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</si>
  <si>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</si>
  <si>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</si>
  <si>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</si>
  <si>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</si>
  <si>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</si>
  <si>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</si>
  <si>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</si>
  <si>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</si>
  <si>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</si>
  <si>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</si>
  <si>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</si>
  <si>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</si>
  <si>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</si>
  <si>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</si>
  <si>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</si>
  <si>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</si>
  <si>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Newmarket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</si>
</sst>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A349-4C20-4011-B646-C903A24976C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399</v>
      </c>
      <c r="C2" s="21">
        <v>399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152979.76999999999</v>
      </c>
      <c r="G9" s="18"/>
      <c r="H9" s="18"/>
      <c r="I9" s="18"/>
      <c r="J9" s="67">
        <f>SUM(I431)</f>
        <v>1404704.7200000002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389503.14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161893.76999999999</v>
      </c>
      <c r="G12" s="18"/>
      <c r="H12" s="18">
        <v>164896.06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9036.4599999999991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39839.71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12014.82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756231.21</v>
      </c>
      <c r="G19" s="41">
        <f>SUM(G9:G18)</f>
        <v>9036.4599999999991</v>
      </c>
      <c r="H19" s="41">
        <f>SUM(H9:H18)</f>
        <v>164896.06</v>
      </c>
      <c r="I19" s="41">
        <f>SUM(I9:I18)</f>
        <v>0</v>
      </c>
      <c r="J19" s="41">
        <f>SUM(J9:J18)</f>
        <v>1404704.7200000002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9036.4599999999991</v>
      </c>
      <c r="H23" s="18">
        <v>152857.32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263750.81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38156.300000000003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301907.11</v>
      </c>
      <c r="G33" s="41">
        <f>SUM(G23:G32)</f>
        <v>9036.4599999999991</v>
      </c>
      <c r="H33" s="41">
        <f>SUM(H23:H32)</f>
        <v>152857.32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14000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250000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>
        <v>12038.74</v>
      </c>
      <c r="I41" s="18"/>
      <c r="J41" s="13">
        <f>SUM(I449)</f>
        <v>1404704.7200000002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190324.1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454324.1</v>
      </c>
      <c r="G43" s="41">
        <f>SUM(G35:G42)</f>
        <v>0</v>
      </c>
      <c r="H43" s="41">
        <f>SUM(H35:H42)</f>
        <v>12038.74</v>
      </c>
      <c r="I43" s="41">
        <f>SUM(I35:I42)</f>
        <v>0</v>
      </c>
      <c r="J43" s="41">
        <f>SUM(J35:J42)</f>
        <v>1404704.7200000002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756231.21</v>
      </c>
      <c r="G44" s="41">
        <f>G43+G33</f>
        <v>9036.4599999999991</v>
      </c>
      <c r="H44" s="41">
        <f>H43+H33</f>
        <v>164896.06</v>
      </c>
      <c r="I44" s="41">
        <f>I43+I33</f>
        <v>0</v>
      </c>
      <c r="J44" s="41">
        <f>J43+J33</f>
        <v>1404704.7200000002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9025171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9025171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18400.39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6736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17036.439999999999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42172.83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8388.0499999999993</v>
      </c>
      <c r="G88" s="18"/>
      <c r="H88" s="18"/>
      <c r="I88" s="18"/>
      <c r="J88" s="18">
        <v>3756.47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159793.56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8069.18</v>
      </c>
      <c r="G102" s="18">
        <v>3522.6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16457.23</v>
      </c>
      <c r="G103" s="41">
        <f>SUM(G88:G102)</f>
        <v>163316.16</v>
      </c>
      <c r="H103" s="41">
        <f>SUM(H88:H102)</f>
        <v>0</v>
      </c>
      <c r="I103" s="41">
        <f>SUM(I88:I102)</f>
        <v>0</v>
      </c>
      <c r="J103" s="41">
        <f>SUM(J88:J102)</f>
        <v>3756.47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9083801.0600000005</v>
      </c>
      <c r="G104" s="41">
        <f>G52+G103</f>
        <v>163316.16</v>
      </c>
      <c r="H104" s="41">
        <f>H52+H71+H86+H103</f>
        <v>0</v>
      </c>
      <c r="I104" s="41">
        <f>I52+I103</f>
        <v>0</v>
      </c>
      <c r="J104" s="41">
        <f>J52+J103</f>
        <v>3756.47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1647856.08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1726209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632231.92000000004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4006297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74162.75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11882.24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3682.83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9900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95944.99</v>
      </c>
      <c r="G128" s="41">
        <f>SUM(G115:G127)</f>
        <v>3682.83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4102241.99</v>
      </c>
      <c r="G132" s="41">
        <f>G113+SUM(G128:G129)</f>
        <v>3682.83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11713.16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11713.16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192657.94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99896.85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96321.53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421951.31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226832.88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226832.88</v>
      </c>
      <c r="G154" s="41">
        <f>SUM(G142:G153)</f>
        <v>96321.53</v>
      </c>
      <c r="H154" s="41">
        <f>SUM(H142:H153)</f>
        <v>714506.10000000009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>
        <v>64249.63</v>
      </c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238546.04</v>
      </c>
      <c r="G161" s="41">
        <f>G139+G154+SUM(G155:G160)</f>
        <v>96321.53</v>
      </c>
      <c r="H161" s="41">
        <f>H139+H154+SUM(H155:H160)</f>
        <v>778755.7300000001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10175.15</v>
      </c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3521.32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3521.32</v>
      </c>
      <c r="G175" s="41">
        <f>SUM(G171:G174)</f>
        <v>10175.15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13170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13170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16691.32</v>
      </c>
      <c r="G184" s="41">
        <f>G175+SUM(G180:G183)</f>
        <v>10175.15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13441280.41</v>
      </c>
      <c r="G185" s="47">
        <f>G104+G132+G161+G184</f>
        <v>273495.67000000004</v>
      </c>
      <c r="H185" s="47">
        <f>H104+H132+H161+H184</f>
        <v>778755.7300000001</v>
      </c>
      <c r="I185" s="47">
        <f>I104+I132+I161+I184</f>
        <v>0</v>
      </c>
      <c r="J185" s="47">
        <f>J104+J132+J184</f>
        <v>23756.47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2417237.17</v>
      </c>
      <c r="G189" s="18">
        <v>903455.46</v>
      </c>
      <c r="H189" s="18">
        <v>4253.0600000000004</v>
      </c>
      <c r="I189" s="18">
        <v>109397.15</v>
      </c>
      <c r="J189" s="18">
        <v>34041.370000000003</v>
      </c>
      <c r="K189" s="18">
        <v>3903.9</v>
      </c>
      <c r="L189" s="19">
        <f>SUM(F189:K189)</f>
        <v>3472288.11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1502519.67</v>
      </c>
      <c r="G190" s="18">
        <v>456730.54</v>
      </c>
      <c r="H190" s="18">
        <v>288832.92</v>
      </c>
      <c r="I190" s="18">
        <v>15471.99</v>
      </c>
      <c r="J190" s="18">
        <v>10505.12</v>
      </c>
      <c r="K190" s="18"/>
      <c r="L190" s="19">
        <f>SUM(F190:K190)</f>
        <v>2274060.2400000002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201857.59</v>
      </c>
      <c r="G192" s="18">
        <v>56577.9</v>
      </c>
      <c r="H192" s="18">
        <v>9970.91</v>
      </c>
      <c r="I192" s="18">
        <v>3181.29</v>
      </c>
      <c r="J192" s="18"/>
      <c r="K192" s="18">
        <v>3860.22</v>
      </c>
      <c r="L192" s="19">
        <f>SUM(F192:K192)</f>
        <v>275447.90999999992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507500.3</v>
      </c>
      <c r="G194" s="18">
        <v>235703.26</v>
      </c>
      <c r="H194" s="18">
        <v>29418.7</v>
      </c>
      <c r="I194" s="18">
        <v>7888.52</v>
      </c>
      <c r="J194" s="18">
        <v>296.10000000000002</v>
      </c>
      <c r="K194" s="18">
        <v>181.65</v>
      </c>
      <c r="L194" s="19">
        <f t="shared" ref="L194:L200" si="0">SUM(F194:K194)</f>
        <v>780988.53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208713.78</v>
      </c>
      <c r="G195" s="18">
        <v>107901.25</v>
      </c>
      <c r="H195" s="18">
        <v>67723.98</v>
      </c>
      <c r="I195" s="18">
        <v>53261.39</v>
      </c>
      <c r="J195" s="18">
        <v>19724.03</v>
      </c>
      <c r="K195" s="18"/>
      <c r="L195" s="19">
        <f t="shared" si="0"/>
        <v>457324.43000000005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187255.81</v>
      </c>
      <c r="G196" s="18">
        <v>43604.74</v>
      </c>
      <c r="H196" s="18">
        <v>81625.210000000006</v>
      </c>
      <c r="I196" s="18">
        <v>2931.15</v>
      </c>
      <c r="J196" s="18"/>
      <c r="K196" s="18">
        <v>103.98</v>
      </c>
      <c r="L196" s="19">
        <f t="shared" si="0"/>
        <v>315520.89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317795.82</v>
      </c>
      <c r="G197" s="18">
        <v>123664.47</v>
      </c>
      <c r="H197" s="18">
        <v>52114.27</v>
      </c>
      <c r="I197" s="18">
        <v>2051.46</v>
      </c>
      <c r="J197" s="18">
        <v>1835.83</v>
      </c>
      <c r="K197" s="18">
        <v>19550.3</v>
      </c>
      <c r="L197" s="19">
        <f t="shared" si="0"/>
        <v>517012.15000000008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100198.32</v>
      </c>
      <c r="G198" s="18">
        <v>40795.839999999997</v>
      </c>
      <c r="H198" s="18">
        <v>13768.71</v>
      </c>
      <c r="I198" s="18">
        <v>4183.26</v>
      </c>
      <c r="J198" s="18">
        <v>2753.75</v>
      </c>
      <c r="K198" s="18">
        <v>5791.83</v>
      </c>
      <c r="L198" s="19">
        <f t="shared" si="0"/>
        <v>167491.71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189133.92</v>
      </c>
      <c r="G199" s="18">
        <v>70690.22</v>
      </c>
      <c r="H199" s="18">
        <v>183596.53</v>
      </c>
      <c r="I199" s="18">
        <v>182441.89</v>
      </c>
      <c r="J199" s="18">
        <v>632.64</v>
      </c>
      <c r="K199" s="18">
        <v>1276.45</v>
      </c>
      <c r="L199" s="19">
        <f t="shared" si="0"/>
        <v>627771.65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256676.17</v>
      </c>
      <c r="I200" s="18"/>
      <c r="J200" s="18"/>
      <c r="K200" s="18"/>
      <c r="L200" s="19">
        <f t="shared" si="0"/>
        <v>256676.17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5632212.3799999999</v>
      </c>
      <c r="G203" s="41">
        <f t="shared" si="1"/>
        <v>2039123.68</v>
      </c>
      <c r="H203" s="41">
        <f t="shared" si="1"/>
        <v>987980.46</v>
      </c>
      <c r="I203" s="41">
        <f t="shared" si="1"/>
        <v>380808.1</v>
      </c>
      <c r="J203" s="41">
        <f t="shared" si="1"/>
        <v>69788.84</v>
      </c>
      <c r="K203" s="41">
        <f t="shared" si="1"/>
        <v>34668.329999999994</v>
      </c>
      <c r="L203" s="41">
        <f t="shared" si="1"/>
        <v>9144581.7899999991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1160919.46</v>
      </c>
      <c r="G225" s="18">
        <v>437900.95</v>
      </c>
      <c r="H225" s="18">
        <v>15607.76</v>
      </c>
      <c r="I225" s="18">
        <v>48974.23</v>
      </c>
      <c r="J225" s="18">
        <v>15680.48</v>
      </c>
      <c r="K225" s="18">
        <v>5391.1</v>
      </c>
      <c r="L225" s="19">
        <f>SUM(F225:K225)</f>
        <v>1684473.98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494045.87</v>
      </c>
      <c r="G226" s="18">
        <v>127889.62</v>
      </c>
      <c r="H226" s="18">
        <v>128511.22</v>
      </c>
      <c r="I226" s="18">
        <v>6893.26</v>
      </c>
      <c r="J226" s="18">
        <v>4772.4399999999996</v>
      </c>
      <c r="K226" s="18"/>
      <c r="L226" s="19">
        <f>SUM(F226:K226)</f>
        <v>762112.40999999992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54042</v>
      </c>
      <c r="G227" s="18">
        <v>17478.759999999998</v>
      </c>
      <c r="H227" s="18">
        <v>127505.7</v>
      </c>
      <c r="I227" s="18">
        <v>2479.56</v>
      </c>
      <c r="J227" s="18"/>
      <c r="K227" s="18"/>
      <c r="L227" s="19">
        <f>SUM(F227:K227)</f>
        <v>201506.02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67683.38</v>
      </c>
      <c r="G228" s="18">
        <v>16123.94</v>
      </c>
      <c r="H228" s="18">
        <v>13769.35</v>
      </c>
      <c r="I228" s="18">
        <v>4393.21</v>
      </c>
      <c r="J228" s="18"/>
      <c r="K228" s="18">
        <v>5330.78</v>
      </c>
      <c r="L228" s="19">
        <f>SUM(F228:K228)</f>
        <v>107300.66000000002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153823.85999999999</v>
      </c>
      <c r="G230" s="18">
        <v>60860.85</v>
      </c>
      <c r="H230" s="18">
        <v>952.04</v>
      </c>
      <c r="I230" s="18">
        <v>3063.84</v>
      </c>
      <c r="J230" s="18">
        <v>408.89</v>
      </c>
      <c r="K230" s="18">
        <v>250.85</v>
      </c>
      <c r="L230" s="19">
        <f t="shared" ref="L230:L236" si="4">SUM(F230:K230)</f>
        <v>219360.33000000002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79651.92</v>
      </c>
      <c r="G231" s="18">
        <v>40889.980000000003</v>
      </c>
      <c r="H231" s="18">
        <v>37688.07</v>
      </c>
      <c r="I231" s="18">
        <v>27968.3</v>
      </c>
      <c r="J231" s="18">
        <v>3299.17</v>
      </c>
      <c r="K231" s="18">
        <v>101.03</v>
      </c>
      <c r="L231" s="19">
        <f t="shared" si="4"/>
        <v>189598.47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84129.42</v>
      </c>
      <c r="G232" s="18">
        <v>19590.53</v>
      </c>
      <c r="H232" s="18">
        <v>36672.199999999997</v>
      </c>
      <c r="I232" s="18">
        <v>1316.9</v>
      </c>
      <c r="J232" s="18">
        <v>824.8</v>
      </c>
      <c r="K232" s="18">
        <v>8783.4699999999993</v>
      </c>
      <c r="L232" s="19">
        <f t="shared" si="4"/>
        <v>151317.31999999998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141990.65</v>
      </c>
      <c r="G233" s="18">
        <v>47273.91</v>
      </c>
      <c r="H233" s="18">
        <v>28660.06</v>
      </c>
      <c r="I233" s="18">
        <v>2288.7800000000002</v>
      </c>
      <c r="J233" s="18"/>
      <c r="K233" s="18">
        <v>6024.87</v>
      </c>
      <c r="L233" s="19">
        <f t="shared" si="4"/>
        <v>226238.27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45016.63</v>
      </c>
      <c r="G234" s="18">
        <v>18328.560000000001</v>
      </c>
      <c r="H234" s="18">
        <v>6185.94</v>
      </c>
      <c r="I234" s="18">
        <v>1879.43</v>
      </c>
      <c r="J234" s="18">
        <v>1237.19</v>
      </c>
      <c r="K234" s="18">
        <v>573.48</v>
      </c>
      <c r="L234" s="19">
        <f t="shared" si="4"/>
        <v>73221.23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89839.69</v>
      </c>
      <c r="G235" s="18">
        <v>35955.64</v>
      </c>
      <c r="H235" s="18">
        <v>99052.49</v>
      </c>
      <c r="I235" s="18">
        <v>101584.19</v>
      </c>
      <c r="J235" s="18">
        <v>873.64</v>
      </c>
      <c r="K235" s="18"/>
      <c r="L235" s="19">
        <f t="shared" si="4"/>
        <v>327305.65000000002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162709.22</v>
      </c>
      <c r="I236" s="18"/>
      <c r="J236" s="18"/>
      <c r="K236" s="18"/>
      <c r="L236" s="19">
        <f t="shared" si="4"/>
        <v>162709.22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2371142.8799999994</v>
      </c>
      <c r="G239" s="41">
        <f t="shared" si="5"/>
        <v>822292.74000000011</v>
      </c>
      <c r="H239" s="41">
        <f t="shared" si="5"/>
        <v>657314.04999999993</v>
      </c>
      <c r="I239" s="41">
        <f t="shared" si="5"/>
        <v>200841.7</v>
      </c>
      <c r="J239" s="41">
        <f t="shared" si="5"/>
        <v>27096.609999999993</v>
      </c>
      <c r="K239" s="41">
        <f t="shared" si="5"/>
        <v>26455.58</v>
      </c>
      <c r="L239" s="41">
        <f t="shared" si="5"/>
        <v>4105143.56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v>179101.31</v>
      </c>
      <c r="L247" s="19">
        <f t="shared" si="6"/>
        <v>179101.31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179101.31</v>
      </c>
      <c r="L248" s="41">
        <f>SUM(F248:K248)</f>
        <v>179101.31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8003355.2599999998</v>
      </c>
      <c r="G249" s="41">
        <f t="shared" si="8"/>
        <v>2861416.42</v>
      </c>
      <c r="H249" s="41">
        <f t="shared" si="8"/>
        <v>1645294.5099999998</v>
      </c>
      <c r="I249" s="41">
        <f t="shared" si="8"/>
        <v>581649.80000000005</v>
      </c>
      <c r="J249" s="41">
        <f t="shared" si="8"/>
        <v>96885.449999999983</v>
      </c>
      <c r="K249" s="41">
        <f t="shared" si="8"/>
        <v>240225.22</v>
      </c>
      <c r="L249" s="41">
        <f t="shared" si="8"/>
        <v>13428826.66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10175.15</v>
      </c>
      <c r="L255" s="19">
        <f>SUM(F255:K255)</f>
        <v>10175.15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30175.15</v>
      </c>
      <c r="L262" s="41">
        <f t="shared" si="9"/>
        <v>30175.15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8003355.2599999998</v>
      </c>
      <c r="G263" s="42">
        <f t="shared" si="11"/>
        <v>2861416.42</v>
      </c>
      <c r="H263" s="42">
        <f t="shared" si="11"/>
        <v>1645294.5099999998</v>
      </c>
      <c r="I263" s="42">
        <f t="shared" si="11"/>
        <v>581649.80000000005</v>
      </c>
      <c r="J263" s="42">
        <f t="shared" si="11"/>
        <v>96885.449999999983</v>
      </c>
      <c r="K263" s="42">
        <f t="shared" si="11"/>
        <v>270400.37</v>
      </c>
      <c r="L263" s="42">
        <f t="shared" si="11"/>
        <v>13459001.810000001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166044.06</v>
      </c>
      <c r="G268" s="18">
        <v>62067.12</v>
      </c>
      <c r="H268" s="18">
        <v>360.4</v>
      </c>
      <c r="I268" s="18">
        <v>1431.18</v>
      </c>
      <c r="J268" s="18"/>
      <c r="K268" s="18"/>
      <c r="L268" s="19">
        <f>SUM(F268:K268)</f>
        <v>229902.75999999998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190487.02</v>
      </c>
      <c r="G269" s="18">
        <v>22789.66</v>
      </c>
      <c r="H269" s="18"/>
      <c r="I269" s="18">
        <v>23456.44</v>
      </c>
      <c r="J269" s="18"/>
      <c r="K269" s="18"/>
      <c r="L269" s="19">
        <f>SUM(F269:K269)</f>
        <v>236733.12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467.4</v>
      </c>
      <c r="G271" s="18">
        <v>35.78</v>
      </c>
      <c r="H271" s="18"/>
      <c r="I271" s="18"/>
      <c r="J271" s="18"/>
      <c r="K271" s="18"/>
      <c r="L271" s="19">
        <f>SUM(F271:K271)</f>
        <v>503.17999999999995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8045.44</v>
      </c>
      <c r="G273" s="18">
        <v>597.42999999999995</v>
      </c>
      <c r="H273" s="18"/>
      <c r="I273" s="18"/>
      <c r="J273" s="18"/>
      <c r="K273" s="18"/>
      <c r="L273" s="19">
        <f t="shared" ref="L273:L279" si="12">SUM(F273:K273)</f>
        <v>8642.869999999999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42483.25</v>
      </c>
      <c r="G274" s="18">
        <v>4166.71</v>
      </c>
      <c r="H274" s="18">
        <v>59697.02</v>
      </c>
      <c r="I274" s="18">
        <v>2997.81</v>
      </c>
      <c r="J274" s="18"/>
      <c r="K274" s="18"/>
      <c r="L274" s="19">
        <f t="shared" si="12"/>
        <v>109344.79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v>530</v>
      </c>
      <c r="I279" s="18"/>
      <c r="J279" s="18"/>
      <c r="K279" s="18"/>
      <c r="L279" s="19">
        <f t="shared" si="12"/>
        <v>530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407527.17</v>
      </c>
      <c r="G282" s="42">
        <f t="shared" si="13"/>
        <v>89656.7</v>
      </c>
      <c r="H282" s="42">
        <f t="shared" si="13"/>
        <v>60587.42</v>
      </c>
      <c r="I282" s="42">
        <f t="shared" si="13"/>
        <v>27885.43</v>
      </c>
      <c r="J282" s="42">
        <f t="shared" si="13"/>
        <v>0</v>
      </c>
      <c r="K282" s="42">
        <f t="shared" si="13"/>
        <v>0</v>
      </c>
      <c r="L282" s="41">
        <f t="shared" si="13"/>
        <v>585656.72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>
        <v>169.6</v>
      </c>
      <c r="I306" s="18">
        <v>701.68</v>
      </c>
      <c r="J306" s="18"/>
      <c r="K306" s="18"/>
      <c r="L306" s="19">
        <f>SUM(F306:K306)</f>
        <v>871.28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63004.74</v>
      </c>
      <c r="G307" s="18">
        <v>9391.7099999999991</v>
      </c>
      <c r="H307" s="18">
        <v>23418.99</v>
      </c>
      <c r="I307" s="18"/>
      <c r="J307" s="18"/>
      <c r="K307" s="18"/>
      <c r="L307" s="19">
        <f>SUM(F307:K307)</f>
        <v>95815.44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672.6</v>
      </c>
      <c r="G309" s="18">
        <v>51.48</v>
      </c>
      <c r="H309" s="18"/>
      <c r="I309" s="18"/>
      <c r="J309" s="18"/>
      <c r="K309" s="18"/>
      <c r="L309" s="19">
        <f>SUM(F309:K309)</f>
        <v>724.08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435.13</v>
      </c>
      <c r="G311" s="18">
        <v>33.29</v>
      </c>
      <c r="H311" s="18"/>
      <c r="I311" s="18"/>
      <c r="J311" s="18"/>
      <c r="K311" s="18"/>
      <c r="L311" s="19">
        <f t="shared" ref="L311:L317" si="16">SUM(F311:K311)</f>
        <v>468.42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4219.25</v>
      </c>
      <c r="G312" s="18">
        <v>467.94</v>
      </c>
      <c r="H312" s="18">
        <v>26598.68</v>
      </c>
      <c r="I312" s="18">
        <v>1416.16</v>
      </c>
      <c r="J312" s="18"/>
      <c r="K312" s="18"/>
      <c r="L312" s="19">
        <f t="shared" si="16"/>
        <v>32702.03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68331.72</v>
      </c>
      <c r="G320" s="42">
        <f t="shared" si="17"/>
        <v>9944.42</v>
      </c>
      <c r="H320" s="42">
        <f t="shared" si="17"/>
        <v>50187.270000000004</v>
      </c>
      <c r="I320" s="42">
        <f t="shared" si="17"/>
        <v>2117.84</v>
      </c>
      <c r="J320" s="42">
        <f t="shared" si="17"/>
        <v>0</v>
      </c>
      <c r="K320" s="42">
        <f t="shared" si="17"/>
        <v>0</v>
      </c>
      <c r="L320" s="41">
        <f t="shared" si="17"/>
        <v>130581.25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>
        <v>32216.43</v>
      </c>
      <c r="G327" s="18">
        <v>3743.27</v>
      </c>
      <c r="H327" s="18">
        <v>9715.43</v>
      </c>
      <c r="I327" s="18">
        <v>4861.3900000000003</v>
      </c>
      <c r="J327" s="18"/>
      <c r="K327" s="18"/>
      <c r="L327" s="19">
        <f t="shared" si="18"/>
        <v>50536.52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32216.43</v>
      </c>
      <c r="G329" s="41">
        <f t="shared" si="19"/>
        <v>3743.27</v>
      </c>
      <c r="H329" s="41">
        <f t="shared" si="19"/>
        <v>9715.43</v>
      </c>
      <c r="I329" s="41">
        <f t="shared" si="19"/>
        <v>4861.3900000000003</v>
      </c>
      <c r="J329" s="41">
        <f t="shared" si="19"/>
        <v>0</v>
      </c>
      <c r="K329" s="41">
        <f t="shared" si="19"/>
        <v>0</v>
      </c>
      <c r="L329" s="41">
        <f t="shared" si="18"/>
        <v>50536.52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508075.32</v>
      </c>
      <c r="G330" s="41">
        <f t="shared" si="20"/>
        <v>103344.39</v>
      </c>
      <c r="H330" s="41">
        <f t="shared" si="20"/>
        <v>120490.12</v>
      </c>
      <c r="I330" s="41">
        <f t="shared" si="20"/>
        <v>34864.660000000003</v>
      </c>
      <c r="J330" s="41">
        <f t="shared" si="20"/>
        <v>0</v>
      </c>
      <c r="K330" s="41">
        <f t="shared" si="20"/>
        <v>0</v>
      </c>
      <c r="L330" s="41">
        <f t="shared" si="20"/>
        <v>766774.49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3521.32</v>
      </c>
      <c r="L336" s="19">
        <f t="shared" ref="L336:L342" si="21">SUM(F336:K336)</f>
        <v>3521.32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3521.32</v>
      </c>
      <c r="L343" s="41">
        <f>SUM(L333:L342)</f>
        <v>3521.32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508075.32</v>
      </c>
      <c r="G344" s="41">
        <f>G330</f>
        <v>103344.39</v>
      </c>
      <c r="H344" s="41">
        <f>H330</f>
        <v>120490.12</v>
      </c>
      <c r="I344" s="41">
        <f>I330</f>
        <v>34864.660000000003</v>
      </c>
      <c r="J344" s="41">
        <f>J330</f>
        <v>0</v>
      </c>
      <c r="K344" s="47">
        <f>K330+K343</f>
        <v>3521.32</v>
      </c>
      <c r="L344" s="41">
        <f>L330+L343</f>
        <v>770295.80999999994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95586.23</v>
      </c>
      <c r="G350" s="18">
        <v>23092.53</v>
      </c>
      <c r="H350" s="18">
        <v>3660.32</v>
      </c>
      <c r="I350" s="18">
        <v>75895.11</v>
      </c>
      <c r="J350" s="18"/>
      <c r="K350" s="18"/>
      <c r="L350" s="13">
        <f>SUM(F350:K350)</f>
        <v>198234.19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42944.54</v>
      </c>
      <c r="G352" s="18">
        <v>10374.9</v>
      </c>
      <c r="H352" s="18">
        <v>1644.49</v>
      </c>
      <c r="I352" s="18">
        <v>34097.800000000003</v>
      </c>
      <c r="J352" s="18"/>
      <c r="K352" s="18"/>
      <c r="L352" s="19">
        <f>SUM(F352:K352)</f>
        <v>89061.73000000001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138530.76999999999</v>
      </c>
      <c r="G354" s="47">
        <f t="shared" si="22"/>
        <v>33467.43</v>
      </c>
      <c r="H354" s="47">
        <f t="shared" si="22"/>
        <v>5304.81</v>
      </c>
      <c r="I354" s="47">
        <f t="shared" si="22"/>
        <v>109992.91</v>
      </c>
      <c r="J354" s="47">
        <f t="shared" si="22"/>
        <v>0</v>
      </c>
      <c r="K354" s="47">
        <f t="shared" si="22"/>
        <v>0</v>
      </c>
      <c r="L354" s="47">
        <f t="shared" si="22"/>
        <v>287295.92000000004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72859.34</v>
      </c>
      <c r="G359" s="18"/>
      <c r="H359" s="18">
        <v>32733.91</v>
      </c>
      <c r="I359" s="56">
        <f>SUM(F359:H359)</f>
        <v>105593.25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3035.77</v>
      </c>
      <c r="G360" s="63"/>
      <c r="H360" s="63">
        <v>1363.89</v>
      </c>
      <c r="I360" s="56">
        <f>SUM(F360:H360)</f>
        <v>4399.66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75895.11</v>
      </c>
      <c r="G361" s="47">
        <f>SUM(G359:G360)</f>
        <v>0</v>
      </c>
      <c r="H361" s="47">
        <f>SUM(H359:H360)</f>
        <v>34097.800000000003</v>
      </c>
      <c r="I361" s="47">
        <f>SUM(I359:I360)</f>
        <v>109992.91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2985.48</v>
      </c>
      <c r="I380" s="18"/>
      <c r="J380" s="24" t="s">
        <v>312</v>
      </c>
      <c r="K380" s="24" t="s">
        <v>312</v>
      </c>
      <c r="L380" s="56">
        <f t="shared" si="25"/>
        <v>2985.48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2985.48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2985.48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10000</v>
      </c>
      <c r="H388" s="18">
        <v>185.52</v>
      </c>
      <c r="I388" s="18"/>
      <c r="J388" s="24" t="s">
        <v>312</v>
      </c>
      <c r="K388" s="24" t="s">
        <v>312</v>
      </c>
      <c r="L388" s="56">
        <f t="shared" si="26"/>
        <v>10185.52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10000</v>
      </c>
      <c r="H389" s="18">
        <v>451.11</v>
      </c>
      <c r="I389" s="18"/>
      <c r="J389" s="24" t="s">
        <v>312</v>
      </c>
      <c r="K389" s="24" t="s">
        <v>312</v>
      </c>
      <c r="L389" s="56">
        <f t="shared" si="26"/>
        <v>10451.11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134.36000000000001</v>
      </c>
      <c r="I391" s="18"/>
      <c r="J391" s="24" t="s">
        <v>312</v>
      </c>
      <c r="K391" s="24" t="s">
        <v>312</v>
      </c>
      <c r="L391" s="56">
        <f t="shared" si="26"/>
        <v>134.36000000000001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770.99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20770.990000000002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3756.4700000000003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23756.47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>
        <v>13170</v>
      </c>
      <c r="L417" s="56">
        <f t="shared" si="29"/>
        <v>13170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13170</v>
      </c>
      <c r="L419" s="47">
        <f t="shared" si="30"/>
        <v>13170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13170</v>
      </c>
      <c r="L426" s="47">
        <f t="shared" si="32"/>
        <v>13170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1114045.07</v>
      </c>
      <c r="G431" s="18">
        <v>290659.65000000002</v>
      </c>
      <c r="H431" s="18"/>
      <c r="I431" s="56">
        <f t="shared" ref="I431:I437" si="33">SUM(F431:H431)</f>
        <v>1404704.7200000002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1114045.07</v>
      </c>
      <c r="G438" s="13">
        <f>SUM(G431:G437)</f>
        <v>290659.65000000002</v>
      </c>
      <c r="H438" s="13">
        <f>SUM(H431:H437)</f>
        <v>0</v>
      </c>
      <c r="I438" s="13">
        <f>SUM(I431:I437)</f>
        <v>1404704.7200000002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1114045.07</v>
      </c>
      <c r="G449" s="18">
        <v>290659.65000000002</v>
      </c>
      <c r="H449" s="18"/>
      <c r="I449" s="56">
        <f>SUM(F449:H449)</f>
        <v>1404704.7200000002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1114045.07</v>
      </c>
      <c r="G450" s="83">
        <f>SUM(G446:G449)</f>
        <v>290659.65000000002</v>
      </c>
      <c r="H450" s="83">
        <f>SUM(H446:H449)</f>
        <v>0</v>
      </c>
      <c r="I450" s="83">
        <f>SUM(I446:I449)</f>
        <v>1404704.7200000002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1114045.07</v>
      </c>
      <c r="G451" s="42">
        <f>G444+G450</f>
        <v>290659.65000000002</v>
      </c>
      <c r="H451" s="42">
        <f>H444+H450</f>
        <v>0</v>
      </c>
      <c r="I451" s="42">
        <f>I444+I450</f>
        <v>1404704.7200000002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472045.5</v>
      </c>
      <c r="G455" s="18">
        <v>13800.25</v>
      </c>
      <c r="H455" s="18">
        <v>3578.82</v>
      </c>
      <c r="I455" s="18"/>
      <c r="J455" s="18">
        <v>1394118.25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13441280.41</v>
      </c>
      <c r="G458" s="18">
        <v>273495.67</v>
      </c>
      <c r="H458" s="18">
        <v>778755.73</v>
      </c>
      <c r="I458" s="18"/>
      <c r="J458" s="18">
        <v>23756.47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13441280.41</v>
      </c>
      <c r="G460" s="53">
        <f>SUM(G458:G459)</f>
        <v>273495.67</v>
      </c>
      <c r="H460" s="53">
        <f>SUM(H458:H459)</f>
        <v>778755.73</v>
      </c>
      <c r="I460" s="53">
        <f>SUM(I458:I459)</f>
        <v>0</v>
      </c>
      <c r="J460" s="53">
        <f>SUM(J458:J459)</f>
        <v>23756.47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13459001.810000001</v>
      </c>
      <c r="G462" s="18">
        <v>287295.92</v>
      </c>
      <c r="H462" s="18">
        <v>770295.81</v>
      </c>
      <c r="I462" s="18"/>
      <c r="J462" s="18">
        <v>13170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13459001.810000001</v>
      </c>
      <c r="G464" s="53">
        <f>SUM(G462:G463)</f>
        <v>287295.92</v>
      </c>
      <c r="H464" s="53">
        <f>SUM(H462:H463)</f>
        <v>770295.81</v>
      </c>
      <c r="I464" s="53">
        <f>SUM(I462:I463)</f>
        <v>0</v>
      </c>
      <c r="J464" s="53">
        <f>SUM(J462:J463)</f>
        <v>13170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454324.09999999963</v>
      </c>
      <c r="G466" s="53">
        <f>(G455+G460)- G464</f>
        <v>0</v>
      </c>
      <c r="H466" s="53">
        <f>(H455+H460)- H464</f>
        <v>12038.739999999874</v>
      </c>
      <c r="I466" s="53">
        <f>(I455+I460)- I464</f>
        <v>0</v>
      </c>
      <c r="J466" s="53">
        <f>(J455+J460)- J464</f>
        <v>1404704.72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1693006.69</v>
      </c>
      <c r="G511" s="18">
        <v>479520.2</v>
      </c>
      <c r="H511" s="18">
        <v>288832.92</v>
      </c>
      <c r="I511" s="18">
        <v>38928.43</v>
      </c>
      <c r="J511" s="18">
        <v>10505.12</v>
      </c>
      <c r="K511" s="18"/>
      <c r="L511" s="88">
        <f>SUM(F511:K511)</f>
        <v>2510793.3600000003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557050.61</v>
      </c>
      <c r="G513" s="18">
        <v>137281.32999999999</v>
      </c>
      <c r="H513" s="18">
        <v>151930.21</v>
      </c>
      <c r="I513" s="18">
        <v>6893.26</v>
      </c>
      <c r="J513" s="18">
        <v>4772.4399999999996</v>
      </c>
      <c r="K513" s="18"/>
      <c r="L513" s="88">
        <f>SUM(F513:K513)</f>
        <v>857927.84999999986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2250057.2999999998</v>
      </c>
      <c r="G514" s="108">
        <f t="shared" ref="G514:L514" si="35">SUM(G511:G513)</f>
        <v>616801.53</v>
      </c>
      <c r="H514" s="108">
        <f t="shared" si="35"/>
        <v>440763.13</v>
      </c>
      <c r="I514" s="108">
        <f t="shared" si="35"/>
        <v>45821.69</v>
      </c>
      <c r="J514" s="108">
        <f t="shared" si="35"/>
        <v>15277.560000000001</v>
      </c>
      <c r="K514" s="108">
        <f t="shared" si="35"/>
        <v>0</v>
      </c>
      <c r="L514" s="89">
        <f t="shared" si="35"/>
        <v>3368721.21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371780</v>
      </c>
      <c r="G516" s="18">
        <v>177133.72</v>
      </c>
      <c r="H516" s="18">
        <v>28621.89</v>
      </c>
      <c r="I516" s="18">
        <v>4755.25</v>
      </c>
      <c r="J516" s="18">
        <v>59.85</v>
      </c>
      <c r="K516" s="18">
        <v>54.5</v>
      </c>
      <c r="L516" s="88">
        <f>SUM(F516:K516)</f>
        <v>582405.21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52433.01</v>
      </c>
      <c r="G518" s="18">
        <v>21060.19</v>
      </c>
      <c r="H518" s="18">
        <v>214.02</v>
      </c>
      <c r="I518" s="18">
        <v>643.47</v>
      </c>
      <c r="J518" s="18">
        <v>40.89</v>
      </c>
      <c r="K518" s="18">
        <v>25.09</v>
      </c>
      <c r="L518" s="88">
        <f>SUM(F518:K518)</f>
        <v>74416.67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424213.01</v>
      </c>
      <c r="G519" s="89">
        <f t="shared" ref="G519:L519" si="36">SUM(G516:G518)</f>
        <v>198193.91</v>
      </c>
      <c r="H519" s="89">
        <f t="shared" si="36"/>
        <v>28835.91</v>
      </c>
      <c r="I519" s="89">
        <f t="shared" si="36"/>
        <v>5398.72</v>
      </c>
      <c r="J519" s="89">
        <f t="shared" si="36"/>
        <v>100.74000000000001</v>
      </c>
      <c r="K519" s="89">
        <f t="shared" si="36"/>
        <v>79.59</v>
      </c>
      <c r="L519" s="89">
        <f t="shared" si="36"/>
        <v>656821.88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86012.27</v>
      </c>
      <c r="G521" s="18">
        <v>22383.9</v>
      </c>
      <c r="H521" s="18">
        <v>2886.78</v>
      </c>
      <c r="I521" s="18">
        <v>142.32</v>
      </c>
      <c r="J521" s="18"/>
      <c r="K521" s="18">
        <v>1160.26</v>
      </c>
      <c r="L521" s="88">
        <f>SUM(F521:K521)</f>
        <v>112585.53000000001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124655.47</v>
      </c>
      <c r="G523" s="18">
        <v>32440.44</v>
      </c>
      <c r="H523" s="18">
        <v>4183.74</v>
      </c>
      <c r="I523" s="18">
        <v>206.25</v>
      </c>
      <c r="J523" s="18"/>
      <c r="K523" s="18">
        <v>1681.53</v>
      </c>
      <c r="L523" s="88">
        <f>SUM(F523:K523)</f>
        <v>163167.43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210667.74</v>
      </c>
      <c r="G524" s="89">
        <f t="shared" ref="G524:L524" si="37">SUM(G521:G523)</f>
        <v>54824.34</v>
      </c>
      <c r="H524" s="89">
        <f t="shared" si="37"/>
        <v>7070.52</v>
      </c>
      <c r="I524" s="89">
        <f t="shared" si="37"/>
        <v>348.57</v>
      </c>
      <c r="J524" s="89">
        <f t="shared" si="37"/>
        <v>0</v>
      </c>
      <c r="K524" s="89">
        <f t="shared" si="37"/>
        <v>2841.79</v>
      </c>
      <c r="L524" s="89">
        <f t="shared" si="37"/>
        <v>275752.96000000002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98541</v>
      </c>
      <c r="I531" s="18"/>
      <c r="J531" s="18"/>
      <c r="K531" s="18"/>
      <c r="L531" s="88">
        <f>SUM(F531:K531)</f>
        <v>98541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44272</v>
      </c>
      <c r="I533" s="18"/>
      <c r="J533" s="18"/>
      <c r="K533" s="18"/>
      <c r="L533" s="88">
        <f>SUM(F533:K533)</f>
        <v>44272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142813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142813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2884938.05</v>
      </c>
      <c r="G535" s="89">
        <f t="shared" ref="G535:L535" si="40">G514+G519+G524+G529+G534</f>
        <v>869819.78</v>
      </c>
      <c r="H535" s="89">
        <f t="shared" si="40"/>
        <v>619482.56000000006</v>
      </c>
      <c r="I535" s="89">
        <f t="shared" si="40"/>
        <v>51568.98</v>
      </c>
      <c r="J535" s="89">
        <f t="shared" si="40"/>
        <v>15378.300000000001</v>
      </c>
      <c r="K535" s="89">
        <f t="shared" si="40"/>
        <v>2921.38</v>
      </c>
      <c r="L535" s="89">
        <f t="shared" si="40"/>
        <v>4444109.05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2510793.3600000003</v>
      </c>
      <c r="G539" s="87">
        <f>L516</f>
        <v>582405.21</v>
      </c>
      <c r="H539" s="87">
        <f>L521</f>
        <v>112585.53000000001</v>
      </c>
      <c r="I539" s="87">
        <f>L526</f>
        <v>0</v>
      </c>
      <c r="J539" s="87">
        <f>L531</f>
        <v>98541</v>
      </c>
      <c r="K539" s="87">
        <f>SUM(F539:J539)</f>
        <v>3304325.1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857927.84999999986</v>
      </c>
      <c r="G541" s="87">
        <f>L518</f>
        <v>74416.67</v>
      </c>
      <c r="H541" s="87">
        <f>L523</f>
        <v>163167.43</v>
      </c>
      <c r="I541" s="87">
        <f>L528</f>
        <v>0</v>
      </c>
      <c r="J541" s="87">
        <f>L533</f>
        <v>44272</v>
      </c>
      <c r="K541" s="87">
        <f>SUM(F541:J541)</f>
        <v>1139783.95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3368721.21</v>
      </c>
      <c r="G542" s="89">
        <f t="shared" si="41"/>
        <v>656821.88</v>
      </c>
      <c r="H542" s="89">
        <f t="shared" si="41"/>
        <v>275752.96000000002</v>
      </c>
      <c r="I542" s="89">
        <f t="shared" si="41"/>
        <v>0</v>
      </c>
      <c r="J542" s="89">
        <f t="shared" si="41"/>
        <v>142813</v>
      </c>
      <c r="K542" s="89">
        <f t="shared" si="41"/>
        <v>4444109.05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49462.36</v>
      </c>
      <c r="I569" s="87">
        <f t="shared" si="46"/>
        <v>49462.36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52072.08</v>
      </c>
      <c r="G570" s="18"/>
      <c r="H570" s="18"/>
      <c r="I570" s="87">
        <f t="shared" si="46"/>
        <v>52072.08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114727.81</v>
      </c>
      <c r="G573" s="18"/>
      <c r="H573" s="18">
        <v>32823.4</v>
      </c>
      <c r="I573" s="87">
        <f t="shared" si="46"/>
        <v>147551.21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127201</v>
      </c>
      <c r="I574" s="87">
        <f t="shared" si="46"/>
        <v>127201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137460.04999999999</v>
      </c>
      <c r="I581" s="18"/>
      <c r="J581" s="18">
        <v>61181.45</v>
      </c>
      <c r="K581" s="104">
        <f t="shared" ref="K581:K587" si="47">SUM(H581:J581)</f>
        <v>198641.5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98541.49</v>
      </c>
      <c r="I582" s="18"/>
      <c r="J582" s="18">
        <v>44272.26</v>
      </c>
      <c r="K582" s="104">
        <f t="shared" si="47"/>
        <v>142813.75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35042.699999999997</v>
      </c>
      <c r="K583" s="104">
        <f t="shared" si="47"/>
        <v>35042.699999999997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9598.7900000000009</v>
      </c>
      <c r="I584" s="18"/>
      <c r="J584" s="18">
        <v>13812.9</v>
      </c>
      <c r="K584" s="104">
        <f t="shared" si="47"/>
        <v>23411.690000000002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11075.84</v>
      </c>
      <c r="I585" s="18"/>
      <c r="J585" s="18">
        <v>8399.91</v>
      </c>
      <c r="K585" s="104">
        <f t="shared" si="47"/>
        <v>19475.75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256676.16999999998</v>
      </c>
      <c r="I588" s="108">
        <f>SUM(I581:I587)</f>
        <v>0</v>
      </c>
      <c r="J588" s="108">
        <f>SUM(J581:J587)</f>
        <v>162709.21999999997</v>
      </c>
      <c r="K588" s="108">
        <f>SUM(K581:K587)</f>
        <v>419385.39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69788.84</v>
      </c>
      <c r="I594" s="18"/>
      <c r="J594" s="18">
        <v>27096.61</v>
      </c>
      <c r="K594" s="104">
        <f>SUM(H594:J594)</f>
        <v>96885.45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69788.84</v>
      </c>
      <c r="I595" s="108">
        <f>SUM(I592:I594)</f>
        <v>0</v>
      </c>
      <c r="J595" s="108">
        <f>SUM(J592:J594)</f>
        <v>27096.61</v>
      </c>
      <c r="K595" s="108">
        <f>SUM(K592:K594)</f>
        <v>96885.45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6099</v>
      </c>
      <c r="G603" s="18">
        <v>611.23</v>
      </c>
      <c r="H603" s="18"/>
      <c r="I603" s="18"/>
      <c r="J603" s="18"/>
      <c r="K603" s="18"/>
      <c r="L603" s="88">
        <f>SUM(F603:K603)</f>
        <v>6710.23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6099</v>
      </c>
      <c r="G604" s="108">
        <f t="shared" si="48"/>
        <v>611.23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6710.23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756231.21</v>
      </c>
      <c r="H607" s="109">
        <f>SUM(F44)</f>
        <v>756231.21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9036.4599999999991</v>
      </c>
      <c r="H608" s="109">
        <f>SUM(G44)</f>
        <v>9036.4599999999991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164896.06</v>
      </c>
      <c r="H609" s="109">
        <f>SUM(H44)</f>
        <v>164896.06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1404704.7200000002</v>
      </c>
      <c r="H611" s="109">
        <f>SUM(J44)</f>
        <v>1404704.7200000002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454324.1</v>
      </c>
      <c r="H612" s="109">
        <f>F466</f>
        <v>454324.09999999963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12038.74</v>
      </c>
      <c r="H614" s="109">
        <f>H466</f>
        <v>12038.739999999874</v>
      </c>
      <c r="I614" s="121" t="s">
        <v>110</v>
      </c>
      <c r="J614" s="109">
        <f t="shared" si="49"/>
        <v>1.255102688446641E-10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1404704.7200000002</v>
      </c>
      <c r="H616" s="109">
        <f>J466</f>
        <v>1404704.72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13441280.41</v>
      </c>
      <c r="H617" s="104">
        <f>SUM(F458)</f>
        <v>13441280.41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273495.67000000004</v>
      </c>
      <c r="H618" s="104">
        <f>SUM(G458)</f>
        <v>273495.67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778755.7300000001</v>
      </c>
      <c r="H619" s="104">
        <f>SUM(H458)</f>
        <v>778755.73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23756.47</v>
      </c>
      <c r="H621" s="104">
        <f>SUM(J458)</f>
        <v>23756.47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13459001.810000001</v>
      </c>
      <c r="H622" s="104">
        <f>SUM(F462)</f>
        <v>13459001.810000001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770295.80999999994</v>
      </c>
      <c r="H623" s="104">
        <f>SUM(H462)</f>
        <v>770295.81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109992.91</v>
      </c>
      <c r="H624" s="104">
        <f>I361</f>
        <v>109992.91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287295.92000000004</v>
      </c>
      <c r="H625" s="104">
        <f>SUM(G462)</f>
        <v>287295.92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23756.47</v>
      </c>
      <c r="H627" s="164">
        <f>SUM(J458)</f>
        <v>23756.47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13170</v>
      </c>
      <c r="H628" s="164">
        <f>SUM(J462)</f>
        <v>13170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1114045.07</v>
      </c>
      <c r="H629" s="104">
        <f>SUM(F451)</f>
        <v>1114045.07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290659.65000000002</v>
      </c>
      <c r="H630" s="104">
        <f>SUM(G451)</f>
        <v>290659.65000000002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1404704.7200000002</v>
      </c>
      <c r="H632" s="104">
        <f>SUM(I451)</f>
        <v>1404704.7200000002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3756.47</v>
      </c>
      <c r="H634" s="104">
        <f>H400</f>
        <v>3756.4700000000003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23756.47</v>
      </c>
      <c r="H636" s="104">
        <f>L400</f>
        <v>23756.47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419385.39</v>
      </c>
      <c r="H637" s="104">
        <f>L200+L218+L236</f>
        <v>419385.39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96885.45</v>
      </c>
      <c r="H638" s="104">
        <f>(J249+J330)-(J247+J328)</f>
        <v>96885.449999999983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256676.17</v>
      </c>
      <c r="H639" s="104">
        <f>H588</f>
        <v>256676.16999999998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162709.22</v>
      </c>
      <c r="H641" s="104">
        <f>J588</f>
        <v>162709.21999999997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10175.15</v>
      </c>
      <c r="H642" s="104">
        <f>K255+K337</f>
        <v>10175.15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9928472.6999999993</v>
      </c>
      <c r="G650" s="19">
        <f>(L221+L301+L351)</f>
        <v>0</v>
      </c>
      <c r="H650" s="19">
        <f>(L239+L320+L352)</f>
        <v>4324786.540000001</v>
      </c>
      <c r="I650" s="19">
        <f>SUM(F650:H650)</f>
        <v>14253259.24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112688.15335599057</v>
      </c>
      <c r="G651" s="19">
        <f>(L351/IF(SUM(L350:L352)=0,1,SUM(L350:L352))*(SUM(G89:G102)))</f>
        <v>0</v>
      </c>
      <c r="H651" s="19">
        <f>(L352/IF(SUM(L350:L352)=0,1,SUM(L350:L352))*(SUM(G89:G102)))</f>
        <v>50628.006644009423</v>
      </c>
      <c r="I651" s="19">
        <f>SUM(F651:H651)</f>
        <v>163316.15999999997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257206.17</v>
      </c>
      <c r="G652" s="19">
        <f>(L218+L298)-(J218+J298)</f>
        <v>0</v>
      </c>
      <c r="H652" s="19">
        <f>(L236+L317)-(J236+J317)</f>
        <v>162709.22</v>
      </c>
      <c r="I652" s="19">
        <f>SUM(F652:H652)</f>
        <v>419915.39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236588.73</v>
      </c>
      <c r="G653" s="200">
        <f>SUM(G565:G577)+SUM(I592:I594)+L602</f>
        <v>0</v>
      </c>
      <c r="H653" s="200">
        <f>SUM(H565:H577)+SUM(J592:J594)+L603</f>
        <v>243293.6</v>
      </c>
      <c r="I653" s="19">
        <f>SUM(F653:H653)</f>
        <v>479882.33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9321989.6466440093</v>
      </c>
      <c r="G654" s="19">
        <f>G650-SUM(G651:G653)</f>
        <v>0</v>
      </c>
      <c r="H654" s="19">
        <f>H650-SUM(H651:H653)</f>
        <v>3868155.7133559915</v>
      </c>
      <c r="I654" s="19">
        <f>I650-SUM(I651:I653)</f>
        <v>13190145.359999999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676.32</v>
      </c>
      <c r="G655" s="249"/>
      <c r="H655" s="249">
        <v>296.91000000000003</v>
      </c>
      <c r="I655" s="19">
        <f>SUM(F655:H655)</f>
        <v>973.23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13783.4</v>
      </c>
      <c r="G657" s="19" t="e">
        <f>ROUND(G654/G655,2)</f>
        <v>#DIV/0!</v>
      </c>
      <c r="H657" s="19">
        <f>ROUND(H654/H655,2)</f>
        <v>13028.04</v>
      </c>
      <c r="I657" s="19">
        <f>ROUND(I654/I655,2)</f>
        <v>13552.96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-23.66</v>
      </c>
      <c r="I660" s="19">
        <f>SUM(F660:H660)</f>
        <v>-23.66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13783.4</v>
      </c>
      <c r="G662" s="19" t="e">
        <f>ROUND((G654+G659)/(G655+G660),2)</f>
        <v>#DIV/0!</v>
      </c>
      <c r="H662" s="19">
        <f>ROUND((H654+H659)/(H655+H660),2)</f>
        <v>14156.11</v>
      </c>
      <c r="I662" s="19">
        <f>ROUND((I654+I659)/(I655+I660),2)</f>
        <v>13890.65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02B7-3D62-43F5-9C88-79AA9E30473F}">
  <sheetPr>
    <tabColor indexed="20"/>
  </sheetPr>
  <dimension ref="A1:C52"/>
  <sheetViews>
    <sheetView topLeftCell="A21" workbookViewId="0">
      <selection activeCell="C58" sqref="C5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Newmarket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3744200.69</v>
      </c>
      <c r="C9" s="230">
        <f>'DOE25'!G189+'DOE25'!G207+'DOE25'!G225+'DOE25'!G268+'DOE25'!G287+'DOE25'!G306</f>
        <v>1403423.53</v>
      </c>
    </row>
    <row r="10" spans="1:3" x14ac:dyDescent="0.2">
      <c r="A10" t="s">
        <v>813</v>
      </c>
      <c r="B10" s="241">
        <v>3479264.59</v>
      </c>
      <c r="C10" s="241">
        <v>1365113.77</v>
      </c>
    </row>
    <row r="11" spans="1:3" x14ac:dyDescent="0.2">
      <c r="A11" t="s">
        <v>814</v>
      </c>
      <c r="B11" s="241">
        <v>65631.070000000007</v>
      </c>
      <c r="C11" s="241">
        <v>9490.25</v>
      </c>
    </row>
    <row r="12" spans="1:3" x14ac:dyDescent="0.2">
      <c r="A12" t="s">
        <v>815</v>
      </c>
      <c r="B12" s="241">
        <v>199305.03</v>
      </c>
      <c r="C12" s="241">
        <v>28819.51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3744200.6899999995</v>
      </c>
      <c r="C13" s="232">
        <f>SUM(C10:C12)</f>
        <v>1403423.53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2250057.3000000003</v>
      </c>
      <c r="C18" s="230">
        <f>'DOE25'!G190+'DOE25'!G208+'DOE25'!G226+'DOE25'!G269+'DOE25'!G288+'DOE25'!G307</f>
        <v>616801.52999999991</v>
      </c>
    </row>
    <row r="19" spans="1:3" x14ac:dyDescent="0.2">
      <c r="A19" t="s">
        <v>813</v>
      </c>
      <c r="B19" s="241">
        <v>1283069.48</v>
      </c>
      <c r="C19" s="241">
        <v>476975.09</v>
      </c>
    </row>
    <row r="20" spans="1:3" x14ac:dyDescent="0.2">
      <c r="A20" t="s">
        <v>814</v>
      </c>
      <c r="B20" s="241">
        <v>927851.89</v>
      </c>
      <c r="C20" s="241">
        <v>134167.38</v>
      </c>
    </row>
    <row r="21" spans="1:3" x14ac:dyDescent="0.2">
      <c r="A21" t="s">
        <v>815</v>
      </c>
      <c r="B21" s="241">
        <v>39135.93</v>
      </c>
      <c r="C21" s="241">
        <v>5659.06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2250057.3000000003</v>
      </c>
      <c r="C22" s="232">
        <f>SUM(C19:C21)</f>
        <v>616801.53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54042</v>
      </c>
      <c r="C27" s="235">
        <f>'DOE25'!G191+'DOE25'!G209+'DOE25'!G227+'DOE25'!G270+'DOE25'!G289+'DOE25'!G308</f>
        <v>17478.759999999998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>
        <v>54042</v>
      </c>
      <c r="C30" s="241">
        <v>17478.759999999998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54042</v>
      </c>
      <c r="C31" s="232">
        <f>SUM(C28:C30)</f>
        <v>17478.759999999998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270680.96999999997</v>
      </c>
      <c r="C36" s="236">
        <f>'DOE25'!G192+'DOE25'!G210+'DOE25'!G228+'DOE25'!G271+'DOE25'!G290+'DOE25'!G309</f>
        <v>72789.099999999991</v>
      </c>
    </row>
    <row r="37" spans="1:3" x14ac:dyDescent="0.2">
      <c r="A37" t="s">
        <v>813</v>
      </c>
      <c r="B37" s="241">
        <v>205261.4</v>
      </c>
      <c r="C37" s="241">
        <v>63329.43</v>
      </c>
    </row>
    <row r="38" spans="1:3" x14ac:dyDescent="0.2">
      <c r="A38" t="s">
        <v>814</v>
      </c>
      <c r="B38" s="241">
        <v>24148.15</v>
      </c>
      <c r="C38" s="241">
        <v>3491.82</v>
      </c>
    </row>
    <row r="39" spans="1:3" x14ac:dyDescent="0.2">
      <c r="A39" t="s">
        <v>815</v>
      </c>
      <c r="B39" s="241">
        <v>41271.42</v>
      </c>
      <c r="C39" s="241">
        <v>5967.85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270680.96999999997</v>
      </c>
      <c r="C40" s="232">
        <f>SUM(C37:C39)</f>
        <v>72789.100000000006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841A9-8DC9-4C0B-9B30-8501B272C86C}">
  <sheetPr>
    <tabColor indexed="11"/>
  </sheetPr>
  <dimension ref="A1:I51"/>
  <sheetViews>
    <sheetView workbookViewId="0">
      <pane ySplit="4" topLeftCell="A6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Newmarket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8777189.3300000001</v>
      </c>
      <c r="D5" s="20">
        <f>SUM('DOE25'!L189:L192)+SUM('DOE25'!L207:L210)+SUM('DOE25'!L225:L228)-F5-G5</f>
        <v>8693703.9199999999</v>
      </c>
      <c r="E5" s="244"/>
      <c r="F5" s="256">
        <f>SUM('DOE25'!J189:J192)+SUM('DOE25'!J207:J210)+SUM('DOE25'!J225:J228)</f>
        <v>64999.41</v>
      </c>
      <c r="G5" s="53">
        <f>SUM('DOE25'!K189:K192)+SUM('DOE25'!K207:K210)+SUM('DOE25'!K225:K228)</f>
        <v>18486</v>
      </c>
      <c r="H5" s="260"/>
    </row>
    <row r="6" spans="1:9" x14ac:dyDescent="0.2">
      <c r="A6" s="32">
        <v>2100</v>
      </c>
      <c r="B6" t="s">
        <v>835</v>
      </c>
      <c r="C6" s="246">
        <f t="shared" si="0"/>
        <v>1000348.8600000001</v>
      </c>
      <c r="D6" s="20">
        <f>'DOE25'!L194+'DOE25'!L212+'DOE25'!L230-F6-G6</f>
        <v>999211.37000000011</v>
      </c>
      <c r="E6" s="244"/>
      <c r="F6" s="256">
        <f>'DOE25'!J194+'DOE25'!J212+'DOE25'!J230</f>
        <v>704.99</v>
      </c>
      <c r="G6" s="53">
        <f>'DOE25'!K194+'DOE25'!K212+'DOE25'!K230</f>
        <v>432.5</v>
      </c>
      <c r="H6" s="260"/>
    </row>
    <row r="7" spans="1:9" x14ac:dyDescent="0.2">
      <c r="A7" s="32">
        <v>2200</v>
      </c>
      <c r="B7" t="s">
        <v>868</v>
      </c>
      <c r="C7" s="246">
        <f t="shared" si="0"/>
        <v>646922.9</v>
      </c>
      <c r="D7" s="20">
        <f>'DOE25'!L195+'DOE25'!L213+'DOE25'!L231-F7-G7</f>
        <v>623798.67000000004</v>
      </c>
      <c r="E7" s="244"/>
      <c r="F7" s="256">
        <f>'DOE25'!J195+'DOE25'!J213+'DOE25'!J231</f>
        <v>23023.199999999997</v>
      </c>
      <c r="G7" s="53">
        <f>'DOE25'!K195+'DOE25'!K213+'DOE25'!K231</f>
        <v>101.03</v>
      </c>
      <c r="H7" s="260"/>
    </row>
    <row r="8" spans="1:9" x14ac:dyDescent="0.2">
      <c r="A8" s="32">
        <v>2300</v>
      </c>
      <c r="B8" t="s">
        <v>836</v>
      </c>
      <c r="C8" s="246">
        <f t="shared" si="0"/>
        <v>108647.59999999995</v>
      </c>
      <c r="D8" s="244"/>
      <c r="E8" s="20">
        <f>'DOE25'!L196+'DOE25'!L214+'DOE25'!L232-F8-G8-D9-D11</f>
        <v>98935.349999999948</v>
      </c>
      <c r="F8" s="256">
        <f>'DOE25'!J196+'DOE25'!J214+'DOE25'!J232</f>
        <v>824.8</v>
      </c>
      <c r="G8" s="53">
        <f>'DOE25'!K196+'DOE25'!K214+'DOE25'!K232</f>
        <v>8887.4499999999989</v>
      </c>
      <c r="H8" s="260"/>
    </row>
    <row r="9" spans="1:9" x14ac:dyDescent="0.2">
      <c r="A9" s="32">
        <v>2310</v>
      </c>
      <c r="B9" t="s">
        <v>852</v>
      </c>
      <c r="C9" s="246">
        <f t="shared" si="0"/>
        <v>123525.2</v>
      </c>
      <c r="D9" s="245">
        <v>123525.2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14000</v>
      </c>
      <c r="D10" s="244"/>
      <c r="E10" s="245">
        <v>14000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234665.41</v>
      </c>
      <c r="D11" s="245">
        <v>234665.41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743250.42</v>
      </c>
      <c r="D12" s="20">
        <f>'DOE25'!L197+'DOE25'!L215+'DOE25'!L233-F12-G12</f>
        <v>715839.42</v>
      </c>
      <c r="E12" s="244"/>
      <c r="F12" s="256">
        <f>'DOE25'!J197+'DOE25'!J215+'DOE25'!J233</f>
        <v>1835.83</v>
      </c>
      <c r="G12" s="53">
        <f>'DOE25'!K197+'DOE25'!K215+'DOE25'!K233</f>
        <v>25575.17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240712.94</v>
      </c>
      <c r="D13" s="244"/>
      <c r="E13" s="20">
        <f>'DOE25'!L198+'DOE25'!L216+'DOE25'!L234-F13-G13</f>
        <v>230356.69</v>
      </c>
      <c r="F13" s="256">
        <f>'DOE25'!J198+'DOE25'!J216+'DOE25'!J234</f>
        <v>3990.94</v>
      </c>
      <c r="G13" s="53">
        <f>'DOE25'!K198+'DOE25'!K216+'DOE25'!K234</f>
        <v>6365.3099999999995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955077.3</v>
      </c>
      <c r="D14" s="20">
        <f>'DOE25'!L199+'DOE25'!L217+'DOE25'!L235-F14-G14</f>
        <v>952294.57000000007</v>
      </c>
      <c r="E14" s="244"/>
      <c r="F14" s="256">
        <f>'DOE25'!J199+'DOE25'!J217+'DOE25'!J235</f>
        <v>1506.28</v>
      </c>
      <c r="G14" s="53">
        <f>'DOE25'!K199+'DOE25'!K217+'DOE25'!K235</f>
        <v>1276.45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419385.39</v>
      </c>
      <c r="D15" s="20">
        <f>'DOE25'!L200+'DOE25'!L218+'DOE25'!L236-F15-G15</f>
        <v>419385.39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179101.31</v>
      </c>
      <c r="D22" s="244"/>
      <c r="E22" s="244"/>
      <c r="F22" s="256">
        <f>'DOE25'!L247+'DOE25'!L328</f>
        <v>179101.31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181702.67000000004</v>
      </c>
      <c r="D29" s="20">
        <f>'DOE25'!L350+'DOE25'!L351+'DOE25'!L352-'DOE25'!I359-F29-G29</f>
        <v>181702.67000000004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766774.49</v>
      </c>
      <c r="D31" s="20">
        <f>'DOE25'!L282+'DOE25'!L301+'DOE25'!L320+'DOE25'!L325+'DOE25'!L326+'DOE25'!L327-F31-G31</f>
        <v>766774.49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13710901.109999999</v>
      </c>
      <c r="E33" s="247">
        <f>SUM(E5:E31)</f>
        <v>343292.03999999992</v>
      </c>
      <c r="F33" s="247">
        <f>SUM(F5:F31)</f>
        <v>275986.76</v>
      </c>
      <c r="G33" s="247">
        <f>SUM(G5:G31)</f>
        <v>61123.909999999989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343292.03999999992</v>
      </c>
      <c r="E35" s="250"/>
    </row>
    <row r="36" spans="2:8" ht="12" thickTop="1" x14ac:dyDescent="0.2">
      <c r="B36" t="s">
        <v>849</v>
      </c>
      <c r="D36" s="20">
        <f>D33</f>
        <v>13710901.109999999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4D72-A9A2-43B6-8E38-0FCC1DF081AA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Newmarket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152979.76999999999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1404704.7200000002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389503.14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161893.76999999999</v>
      </c>
      <c r="D12" s="95">
        <f>'DOE25'!G12</f>
        <v>0</v>
      </c>
      <c r="E12" s="95">
        <f>'DOE25'!H12</f>
        <v>164896.06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9036.4599999999991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39839.71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12014.82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756231.21</v>
      </c>
      <c r="D19" s="41">
        <f>SUM(D9:D18)</f>
        <v>9036.4599999999991</v>
      </c>
      <c r="E19" s="41">
        <f>SUM(E9:E18)</f>
        <v>164896.06</v>
      </c>
      <c r="F19" s="41">
        <f>SUM(F9:F18)</f>
        <v>0</v>
      </c>
      <c r="G19" s="41">
        <f>SUM(G9:G18)</f>
        <v>1404704.7200000002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9036.4599999999991</v>
      </c>
      <c r="E22" s="95">
        <f>'DOE25'!H23</f>
        <v>152857.32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263750.81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38156.300000000003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301907.11</v>
      </c>
      <c r="D32" s="41">
        <f>SUM(D22:D31)</f>
        <v>9036.4599999999991</v>
      </c>
      <c r="E32" s="41">
        <f>SUM(E22:E31)</f>
        <v>152857.32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14000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250000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12038.74</v>
      </c>
      <c r="F40" s="95">
        <f>'DOE25'!I41</f>
        <v>0</v>
      </c>
      <c r="G40" s="95">
        <f>'DOE25'!J41</f>
        <v>1404704.7200000002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190324.1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454324.1</v>
      </c>
      <c r="D42" s="41">
        <f>SUM(D34:D41)</f>
        <v>0</v>
      </c>
      <c r="E42" s="41">
        <f>SUM(E34:E41)</f>
        <v>12038.74</v>
      </c>
      <c r="F42" s="41">
        <f>SUM(F34:F41)</f>
        <v>0</v>
      </c>
      <c r="G42" s="41">
        <f>SUM(G34:G41)</f>
        <v>1404704.7200000002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756231.21</v>
      </c>
      <c r="D43" s="41">
        <f>D42+D32</f>
        <v>9036.4599999999991</v>
      </c>
      <c r="E43" s="41">
        <f>E42+E32</f>
        <v>164896.06</v>
      </c>
      <c r="F43" s="41">
        <f>F42+F32</f>
        <v>0</v>
      </c>
      <c r="G43" s="41">
        <f>G42+G32</f>
        <v>1404704.7200000002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9025171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42172.83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8388.0499999999993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3756.47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159793.56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8069.18</v>
      </c>
      <c r="D53" s="95">
        <f>SUM('DOE25'!G90:G102)</f>
        <v>3522.6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58630.060000000005</v>
      </c>
      <c r="D54" s="130">
        <f>SUM(D49:D53)</f>
        <v>163316.16</v>
      </c>
      <c r="E54" s="130">
        <f>SUM(E49:E53)</f>
        <v>0</v>
      </c>
      <c r="F54" s="130">
        <f>SUM(F49:F53)</f>
        <v>0</v>
      </c>
      <c r="G54" s="130">
        <f>SUM(G49:G53)</f>
        <v>3756.47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9083801.0600000005</v>
      </c>
      <c r="D55" s="22">
        <f>D48+D54</f>
        <v>163316.16</v>
      </c>
      <c r="E55" s="22">
        <f>E48+E54</f>
        <v>0</v>
      </c>
      <c r="F55" s="22">
        <f>F48+F54</f>
        <v>0</v>
      </c>
      <c r="G55" s="22">
        <f>G48+G54</f>
        <v>3756.47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1647856.08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1726209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632231.92000000004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4006297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74162.75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11882.24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9900</v>
      </c>
      <c r="D69" s="95">
        <f>SUM('DOE25'!G123:G127)</f>
        <v>3682.83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95944.99</v>
      </c>
      <c r="D70" s="130">
        <f>SUM(D64:D69)</f>
        <v>3682.83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4102241.99</v>
      </c>
      <c r="D73" s="130">
        <f>SUM(D71:D72)+D70+D62</f>
        <v>3682.83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11713.16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226832.88</v>
      </c>
      <c r="D80" s="95">
        <f>SUM('DOE25'!G145:G153)</f>
        <v>96321.53</v>
      </c>
      <c r="E80" s="95">
        <f>SUM('DOE25'!H145:H153)</f>
        <v>714506.10000000009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64249.63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238546.04</v>
      </c>
      <c r="D83" s="131">
        <f>SUM(D77:D82)</f>
        <v>96321.53</v>
      </c>
      <c r="E83" s="131">
        <f>SUM(E77:E82)</f>
        <v>778755.7300000001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10175.15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3521.32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13170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16691.32</v>
      </c>
      <c r="D95" s="86">
        <f>SUM(D85:D94)</f>
        <v>10175.15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13441280.41</v>
      </c>
      <c r="D96" s="86">
        <f>D55+D73+D83+D95</f>
        <v>273495.67000000004</v>
      </c>
      <c r="E96" s="86">
        <f>E55+E73+E83+E95</f>
        <v>778755.7300000001</v>
      </c>
      <c r="F96" s="86">
        <f>F55+F73+F83+F95</f>
        <v>0</v>
      </c>
      <c r="G96" s="86">
        <f>G55+G73+G95</f>
        <v>23756.47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5156762.09</v>
      </c>
      <c r="D101" s="24" t="s">
        <v>312</v>
      </c>
      <c r="E101" s="95">
        <f>('DOE25'!L268)+('DOE25'!L287)+('DOE25'!L306)</f>
        <v>230774.03999999998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3036172.6500000004</v>
      </c>
      <c r="D102" s="24" t="s">
        <v>312</v>
      </c>
      <c r="E102" s="95">
        <f>('DOE25'!L269)+('DOE25'!L288)+('DOE25'!L307)</f>
        <v>332548.56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201506.02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382748.56999999995</v>
      </c>
      <c r="D104" s="24" t="s">
        <v>312</v>
      </c>
      <c r="E104" s="95">
        <f>+('DOE25'!L271)+('DOE25'!L290)+('DOE25'!L309)</f>
        <v>1227.26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50536.52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8777189.3300000001</v>
      </c>
      <c r="D107" s="86">
        <f>SUM(D101:D106)</f>
        <v>0</v>
      </c>
      <c r="E107" s="86">
        <f>SUM(E101:E106)</f>
        <v>615086.38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1000348.8600000001</v>
      </c>
      <c r="D110" s="24" t="s">
        <v>312</v>
      </c>
      <c r="E110" s="95">
        <f>+('DOE25'!L273)+('DOE25'!L292)+('DOE25'!L311)</f>
        <v>9111.2899999999991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646922.9</v>
      </c>
      <c r="D111" s="24" t="s">
        <v>312</v>
      </c>
      <c r="E111" s="95">
        <f>+('DOE25'!L274)+('DOE25'!L293)+('DOE25'!L312)</f>
        <v>142046.82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466838.20999999996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743250.42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240712.94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955077.3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419385.39</v>
      </c>
      <c r="D116" s="24" t="s">
        <v>312</v>
      </c>
      <c r="E116" s="95">
        <f>+('DOE25'!L279)+('DOE25'!L298)+('DOE25'!L317)</f>
        <v>530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287295.92000000004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4472536.0199999996</v>
      </c>
      <c r="D120" s="86">
        <f>SUM(D110:D119)</f>
        <v>287295.92000000004</v>
      </c>
      <c r="E120" s="86">
        <f>SUM(E110:E119)</f>
        <v>151688.11000000002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179101.31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3521.32</v>
      </c>
      <c r="F126" s="95">
        <f>'DOE25'!K373</f>
        <v>0</v>
      </c>
      <c r="G126" s="95">
        <f>'DOE25'!K426</f>
        <v>13170</v>
      </c>
    </row>
    <row r="127" spans="1:7" x14ac:dyDescent="0.2">
      <c r="A127" t="s">
        <v>256</v>
      </c>
      <c r="B127" s="32" t="s">
        <v>257</v>
      </c>
      <c r="C127" s="95">
        <f>'DOE25'!L255</f>
        <v>10175.15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2985.48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20770.990000000002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-3756.4700000000012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209276.46</v>
      </c>
      <c r="D136" s="141">
        <f>SUM(D122:D135)</f>
        <v>0</v>
      </c>
      <c r="E136" s="141">
        <f>SUM(E122:E135)</f>
        <v>3521.32</v>
      </c>
      <c r="F136" s="141">
        <f>SUM(F122:F135)</f>
        <v>0</v>
      </c>
      <c r="G136" s="141">
        <f>SUM(G122:G135)</f>
        <v>13170</v>
      </c>
    </row>
    <row r="137" spans="1:9" ht="12.75" thickTop="1" thickBot="1" x14ac:dyDescent="0.25">
      <c r="A137" s="33" t="s">
        <v>267</v>
      </c>
      <c r="C137" s="86">
        <f>(C107+C120+C136)</f>
        <v>13459001.810000001</v>
      </c>
      <c r="D137" s="86">
        <f>(D107+D120+D136)</f>
        <v>287295.92000000004</v>
      </c>
      <c r="E137" s="86">
        <f>(E107+E120+E136)</f>
        <v>770295.80999999994</v>
      </c>
      <c r="F137" s="86">
        <f>(F107+F120+F136)</f>
        <v>0</v>
      </c>
      <c r="G137" s="86">
        <f>(G107+G120+G136)</f>
        <v>13170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EDD0-E592-469C-8349-8540E217AF4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Newmarket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13783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14156</v>
      </c>
    </row>
    <row r="7" spans="1:4" x14ac:dyDescent="0.2">
      <c r="B7" t="s">
        <v>736</v>
      </c>
      <c r="C7" s="179">
        <f>IF('DOE25'!I655+'DOE25'!I660=0,0,ROUND('DOE25'!I662,0))</f>
        <v>13891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5387536</v>
      </c>
      <c r="D10" s="182">
        <f>ROUND((C10/$C$28)*100,1)</f>
        <v>38.1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3368721</v>
      </c>
      <c r="D11" s="182">
        <f>ROUND((C11/$C$28)*100,1)</f>
        <v>23.8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201506</v>
      </c>
      <c r="D12" s="182">
        <f>ROUND((C12/$C$28)*100,1)</f>
        <v>1.4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383976</v>
      </c>
      <c r="D13" s="182">
        <f>ROUND((C13/$C$28)*100,1)</f>
        <v>2.7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1009460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788970</v>
      </c>
      <c r="D16" s="182">
        <f t="shared" si="0"/>
        <v>5.6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466838</v>
      </c>
      <c r="D17" s="182">
        <f t="shared" si="0"/>
        <v>3.3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743250</v>
      </c>
      <c r="D18" s="182">
        <f t="shared" si="0"/>
        <v>5.3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240713</v>
      </c>
      <c r="D19" s="182">
        <f t="shared" si="0"/>
        <v>1.7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955077</v>
      </c>
      <c r="D20" s="182">
        <f t="shared" si="0"/>
        <v>6.8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419915</v>
      </c>
      <c r="D21" s="182">
        <f t="shared" si="0"/>
        <v>3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50537</v>
      </c>
      <c r="D24" s="182">
        <f t="shared" si="0"/>
        <v>0.4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123979.84</v>
      </c>
      <c r="D27" s="182">
        <f t="shared" si="0"/>
        <v>0.9</v>
      </c>
    </row>
    <row r="28" spans="1:4" x14ac:dyDescent="0.2">
      <c r="B28" s="187" t="s">
        <v>754</v>
      </c>
      <c r="C28" s="180">
        <f>SUM(C10:C27)</f>
        <v>14140478.84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179101</v>
      </c>
    </row>
    <row r="30" spans="1:4" x14ac:dyDescent="0.2">
      <c r="B30" s="187" t="s">
        <v>760</v>
      </c>
      <c r="C30" s="180">
        <f>SUM(C28:C29)</f>
        <v>14319579.84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9025171</v>
      </c>
      <c r="D35" s="182">
        <f t="shared" ref="D35:D40" si="1">ROUND((C35/$C$41)*100,1)</f>
        <v>63.1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62386.530000001192</v>
      </c>
      <c r="D36" s="182">
        <f t="shared" si="1"/>
        <v>0.4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3374065</v>
      </c>
      <c r="D37" s="182">
        <f t="shared" si="1"/>
        <v>23.6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731860</v>
      </c>
      <c r="D38" s="182">
        <f t="shared" si="1"/>
        <v>5.0999999999999996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1113623</v>
      </c>
      <c r="D39" s="182">
        <f t="shared" si="1"/>
        <v>7.8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14307105.530000001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4F49-9445-484B-97D8-D47701E81C8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Newmarket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GC39:GM39"/>
    <mergeCell ref="P39:Z39"/>
    <mergeCell ref="AC39:AM39"/>
    <mergeCell ref="AP39:AZ39"/>
    <mergeCell ref="BP39:BZ39"/>
    <mergeCell ref="IC40:IM40"/>
    <mergeCell ref="GP39:GZ39"/>
    <mergeCell ref="IC39:IM39"/>
    <mergeCell ref="GP38:GZ38"/>
    <mergeCell ref="HC38:HM38"/>
    <mergeCell ref="CC39:CM39"/>
    <mergeCell ref="HP39:HZ39"/>
    <mergeCell ref="HC39:HM39"/>
    <mergeCell ref="DC39:DM39"/>
    <mergeCell ref="DP39:DZ39"/>
    <mergeCell ref="EC39:EM39"/>
    <mergeCell ref="EP38:EZ38"/>
    <mergeCell ref="FC38:FM38"/>
    <mergeCell ref="FP38:FZ38"/>
    <mergeCell ref="GC38:GM38"/>
    <mergeCell ref="IP38:IV38"/>
    <mergeCell ref="CP39:CZ39"/>
    <mergeCell ref="IP39:IV39"/>
    <mergeCell ref="EP39:EZ39"/>
    <mergeCell ref="FC39:FM39"/>
    <mergeCell ref="FP39:FZ39"/>
    <mergeCell ref="DC32:DM32"/>
    <mergeCell ref="DP32:DZ32"/>
    <mergeCell ref="EC32:EM32"/>
    <mergeCell ref="EP32:EZ32"/>
    <mergeCell ref="HP38:HZ38"/>
    <mergeCell ref="IC38:IM38"/>
    <mergeCell ref="GC32:GM32"/>
    <mergeCell ref="DC38:DM38"/>
    <mergeCell ref="DP38:DZ38"/>
    <mergeCell ref="EC38:EM38"/>
    <mergeCell ref="HP32:HZ32"/>
    <mergeCell ref="IC32:IM32"/>
    <mergeCell ref="IP32:IV32"/>
    <mergeCell ref="FC32:FM32"/>
    <mergeCell ref="HC32:HM32"/>
    <mergeCell ref="FP32:FZ32"/>
    <mergeCell ref="GP32:GZ32"/>
    <mergeCell ref="GC31:GM31"/>
    <mergeCell ref="GP31:GZ31"/>
    <mergeCell ref="HC31:HM31"/>
    <mergeCell ref="HP31:HZ31"/>
    <mergeCell ref="IC31:IM31"/>
    <mergeCell ref="IP31:IV31"/>
    <mergeCell ref="DC31:DM31"/>
    <mergeCell ref="DP31:DZ31"/>
    <mergeCell ref="EC31:EM31"/>
    <mergeCell ref="EP31:EZ31"/>
    <mergeCell ref="FC31:FM31"/>
    <mergeCell ref="FP31:FZ31"/>
    <mergeCell ref="AP40:AZ40"/>
    <mergeCell ref="BC31:BM31"/>
    <mergeCell ref="BC32:BM32"/>
    <mergeCell ref="BC39:BM39"/>
    <mergeCell ref="BP31:BZ31"/>
    <mergeCell ref="CC31:CM31"/>
    <mergeCell ref="AP38:AZ38"/>
    <mergeCell ref="BP38:BZ38"/>
    <mergeCell ref="CC38:CM38"/>
    <mergeCell ref="CC32:CM32"/>
    <mergeCell ref="GC30:GM30"/>
    <mergeCell ref="GP30:GZ30"/>
    <mergeCell ref="HC30:HM30"/>
    <mergeCell ref="HP30:HZ30"/>
    <mergeCell ref="IC30:IM30"/>
    <mergeCell ref="IP30:IV30"/>
    <mergeCell ref="DC30:DM30"/>
    <mergeCell ref="DP30:DZ30"/>
    <mergeCell ref="EC30:EM30"/>
    <mergeCell ref="EP30:EZ30"/>
    <mergeCell ref="FC30:FM30"/>
    <mergeCell ref="FP30:FZ30"/>
    <mergeCell ref="AC32:AM32"/>
    <mergeCell ref="AP32:AZ32"/>
    <mergeCell ref="P38:Z38"/>
    <mergeCell ref="AC38:AM38"/>
    <mergeCell ref="CC30:CM30"/>
    <mergeCell ref="CP30:CZ30"/>
    <mergeCell ref="CP31:CZ31"/>
    <mergeCell ref="CP32:CZ32"/>
    <mergeCell ref="CP38:CZ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2010-09-20T15:44:20Z</cp:lastPrinted>
  <dcterms:created xsi:type="dcterms:W3CDTF">1997-12-04T19:04:30Z</dcterms:created>
  <dcterms:modified xsi:type="dcterms:W3CDTF">2025-01-09T20:08:17Z</dcterms:modified>
</cp:coreProperties>
</file>