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63C69733-77A9-4101-8B6D-929CB5F0473B}" xr6:coauthVersionLast="47" xr6:coauthVersionMax="47" xr10:uidLastSave="{00000000-0000-0000-0000-000000000000}"/>
  <workbookProtection workbookPassword="B70A" lockStructure="1"/>
  <bookViews>
    <workbookView xWindow="28680" yWindow="-120" windowWidth="29040" windowHeight="15990" tabRatio="614" xr2:uid="{B3445A61-D535-4C2F-90F2-37FFAE3A7D94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2" l="1"/>
  <c r="C20" i="12"/>
  <c r="C10" i="12"/>
  <c r="C12" i="12"/>
  <c r="G189" i="1"/>
  <c r="C9" i="12" s="1"/>
  <c r="G197" i="1"/>
  <c r="L197" i="1" s="1"/>
  <c r="G195" i="1"/>
  <c r="G203" i="1" s="1"/>
  <c r="G249" i="1" s="1"/>
  <c r="G263" i="1" s="1"/>
  <c r="B20" i="12"/>
  <c r="B19" i="12"/>
  <c r="B22" i="12" s="1"/>
  <c r="A22" i="12" s="1"/>
  <c r="B10" i="12"/>
  <c r="B13" i="12" s="1"/>
  <c r="H146" i="1"/>
  <c r="H154" i="1" s="1"/>
  <c r="H161" i="1" s="1"/>
  <c r="H151" i="1"/>
  <c r="E80" i="2" s="1"/>
  <c r="I189" i="1"/>
  <c r="K192" i="1"/>
  <c r="K275" i="1"/>
  <c r="G269" i="1"/>
  <c r="H269" i="1"/>
  <c r="H268" i="1"/>
  <c r="I268" i="1"/>
  <c r="L268" i="1" s="1"/>
  <c r="B21" i="12"/>
  <c r="B12" i="12"/>
  <c r="H511" i="1"/>
  <c r="H514" i="1" s="1"/>
  <c r="H535" i="1" s="1"/>
  <c r="F511" i="1"/>
  <c r="L511" i="1" s="1"/>
  <c r="F521" i="1"/>
  <c r="F524" i="1" s="1"/>
  <c r="F487" i="1"/>
  <c r="I192" i="1"/>
  <c r="F12" i="1"/>
  <c r="F9" i="1"/>
  <c r="H147" i="1"/>
  <c r="H581" i="1"/>
  <c r="F359" i="1"/>
  <c r="I350" i="1"/>
  <c r="H200" i="1"/>
  <c r="L200" i="1" s="1"/>
  <c r="J199" i="1"/>
  <c r="F14" i="13" s="1"/>
  <c r="H199" i="1"/>
  <c r="H203" i="1" s="1"/>
  <c r="H249" i="1" s="1"/>
  <c r="H263" i="1" s="1"/>
  <c r="K195" i="1"/>
  <c r="G7" i="13" s="1"/>
  <c r="H190" i="1"/>
  <c r="J195" i="1"/>
  <c r="I195" i="1"/>
  <c r="I194" i="1"/>
  <c r="H196" i="1"/>
  <c r="L196" i="1" s="1"/>
  <c r="H195" i="1"/>
  <c r="F195" i="1"/>
  <c r="L195" i="1" s="1"/>
  <c r="F194" i="1"/>
  <c r="L194" i="1" s="1"/>
  <c r="C60" i="2"/>
  <c r="B2" i="13"/>
  <c r="F8" i="13"/>
  <c r="G8" i="13"/>
  <c r="L214" i="1"/>
  <c r="L232" i="1"/>
  <c r="D39" i="13"/>
  <c r="F13" i="13"/>
  <c r="G13" i="13"/>
  <c r="L198" i="1"/>
  <c r="C114" i="2" s="1"/>
  <c r="L216" i="1"/>
  <c r="C19" i="10" s="1"/>
  <c r="L234" i="1"/>
  <c r="E13" i="13"/>
  <c r="C13" i="13" s="1"/>
  <c r="F16" i="13"/>
  <c r="E16" i="13" s="1"/>
  <c r="C16" i="13" s="1"/>
  <c r="G16" i="13"/>
  <c r="L201" i="1"/>
  <c r="L219" i="1"/>
  <c r="L237" i="1"/>
  <c r="F5" i="13"/>
  <c r="G5" i="13"/>
  <c r="L189" i="1"/>
  <c r="L190" i="1"/>
  <c r="D5" i="13" s="1"/>
  <c r="L191" i="1"/>
  <c r="C12" i="10" s="1"/>
  <c r="L192" i="1"/>
  <c r="L207" i="1"/>
  <c r="L208" i="1"/>
  <c r="L209" i="1"/>
  <c r="L210" i="1"/>
  <c r="C13" i="10" s="1"/>
  <c r="L225" i="1"/>
  <c r="L226" i="1"/>
  <c r="L227" i="1"/>
  <c r="L228" i="1"/>
  <c r="L239" i="1" s="1"/>
  <c r="F6" i="13"/>
  <c r="G6" i="13"/>
  <c r="L212" i="1"/>
  <c r="L230" i="1"/>
  <c r="F7" i="13"/>
  <c r="L213" i="1"/>
  <c r="L231" i="1"/>
  <c r="F12" i="13"/>
  <c r="G12" i="13"/>
  <c r="L215" i="1"/>
  <c r="L233" i="1"/>
  <c r="G14" i="13"/>
  <c r="L217" i="1"/>
  <c r="L235" i="1"/>
  <c r="F15" i="13"/>
  <c r="G15" i="13"/>
  <c r="L218" i="1"/>
  <c r="L236" i="1"/>
  <c r="F17" i="13"/>
  <c r="G17" i="13"/>
  <c r="L243" i="1"/>
  <c r="C24" i="10" s="1"/>
  <c r="F18" i="13"/>
  <c r="G18" i="13"/>
  <c r="L244" i="1"/>
  <c r="D18" i="13"/>
  <c r="C18" i="13" s="1"/>
  <c r="F19" i="13"/>
  <c r="D19" i="13" s="1"/>
  <c r="C19" i="13" s="1"/>
  <c r="G19" i="13"/>
  <c r="L245" i="1"/>
  <c r="F29" i="13"/>
  <c r="G29" i="13"/>
  <c r="L350" i="1"/>
  <c r="D119" i="2" s="1"/>
  <c r="D120" i="2" s="1"/>
  <c r="L351" i="1"/>
  <c r="G651" i="1" s="1"/>
  <c r="L352" i="1"/>
  <c r="H651" i="1" s="1"/>
  <c r="I359" i="1"/>
  <c r="I361" i="1" s="1"/>
  <c r="H624" i="1" s="1"/>
  <c r="D29" i="13"/>
  <c r="C29" i="13" s="1"/>
  <c r="J282" i="1"/>
  <c r="F31" i="13" s="1"/>
  <c r="J301" i="1"/>
  <c r="J320" i="1"/>
  <c r="K282" i="1"/>
  <c r="K301" i="1"/>
  <c r="K320" i="1"/>
  <c r="G31" i="13"/>
  <c r="L269" i="1"/>
  <c r="E102" i="2" s="1"/>
  <c r="L270" i="1"/>
  <c r="L271" i="1"/>
  <c r="L273" i="1"/>
  <c r="E110" i="2" s="1"/>
  <c r="L274" i="1"/>
  <c r="L275" i="1"/>
  <c r="L276" i="1"/>
  <c r="L277" i="1"/>
  <c r="L278" i="1"/>
  <c r="L279" i="1"/>
  <c r="L280" i="1"/>
  <c r="E117" i="2" s="1"/>
  <c r="L287" i="1"/>
  <c r="L288" i="1"/>
  <c r="L301" i="1" s="1"/>
  <c r="L289" i="1"/>
  <c r="E103" i="2" s="1"/>
  <c r="L290" i="1"/>
  <c r="L292" i="1"/>
  <c r="L293" i="1"/>
  <c r="L294" i="1"/>
  <c r="L295" i="1"/>
  <c r="L296" i="1"/>
  <c r="L297" i="1"/>
  <c r="L298" i="1"/>
  <c r="G652" i="1" s="1"/>
  <c r="L299" i="1"/>
  <c r="L306" i="1"/>
  <c r="L307" i="1"/>
  <c r="L320" i="1" s="1"/>
  <c r="L308" i="1"/>
  <c r="L309" i="1"/>
  <c r="L311" i="1"/>
  <c r="L312" i="1"/>
  <c r="L313" i="1"/>
  <c r="L314" i="1"/>
  <c r="L315" i="1"/>
  <c r="L316" i="1"/>
  <c r="L317" i="1"/>
  <c r="H652" i="1" s="1"/>
  <c r="L318" i="1"/>
  <c r="L325" i="1"/>
  <c r="E106" i="2" s="1"/>
  <c r="L326" i="1"/>
  <c r="L327" i="1"/>
  <c r="L252" i="1"/>
  <c r="C32" i="10" s="1"/>
  <c r="L253" i="1"/>
  <c r="C25" i="10" s="1"/>
  <c r="L333" i="1"/>
  <c r="E123" i="2" s="1"/>
  <c r="L334" i="1"/>
  <c r="E124" i="2" s="1"/>
  <c r="H25" i="13"/>
  <c r="C25" i="13" s="1"/>
  <c r="H33" i="13"/>
  <c r="L247" i="1"/>
  <c r="F22" i="13" s="1"/>
  <c r="C22" i="13" s="1"/>
  <c r="L328" i="1"/>
  <c r="C11" i="13"/>
  <c r="C10" i="13"/>
  <c r="C9" i="13"/>
  <c r="L353" i="1"/>
  <c r="L354" i="1"/>
  <c r="G625" i="1" s="1"/>
  <c r="J625" i="1" s="1"/>
  <c r="B4" i="12"/>
  <c r="B36" i="12"/>
  <c r="C36" i="12"/>
  <c r="B40" i="12"/>
  <c r="C40" i="12"/>
  <c r="A40" i="12"/>
  <c r="B27" i="12"/>
  <c r="C27" i="12"/>
  <c r="B31" i="12"/>
  <c r="C31" i="12"/>
  <c r="A31" i="12"/>
  <c r="B9" i="12"/>
  <c r="C13" i="12"/>
  <c r="B18" i="12"/>
  <c r="C18" i="12"/>
  <c r="C22" i="12"/>
  <c r="B1" i="12"/>
  <c r="L379" i="1"/>
  <c r="L385" i="1" s="1"/>
  <c r="L380" i="1"/>
  <c r="L381" i="1"/>
  <c r="L382" i="1"/>
  <c r="L383" i="1"/>
  <c r="L384" i="1"/>
  <c r="L387" i="1"/>
  <c r="L393" i="1" s="1"/>
  <c r="C131" i="2" s="1"/>
  <c r="L388" i="1"/>
  <c r="L389" i="1"/>
  <c r="L390" i="1"/>
  <c r="L391" i="1"/>
  <c r="L392" i="1"/>
  <c r="L395" i="1"/>
  <c r="L396" i="1"/>
  <c r="L397" i="1"/>
  <c r="L398" i="1"/>
  <c r="L399" i="1"/>
  <c r="C132" i="2" s="1"/>
  <c r="L258" i="1"/>
  <c r="J52" i="1"/>
  <c r="C35" i="10" s="1"/>
  <c r="G48" i="2"/>
  <c r="G51" i="2"/>
  <c r="G54" i="2" s="1"/>
  <c r="G53" i="2"/>
  <c r="F2" i="11"/>
  <c r="L603" i="1"/>
  <c r="H653" i="1"/>
  <c r="L602" i="1"/>
  <c r="G653" i="1"/>
  <c r="L601" i="1"/>
  <c r="F653" i="1"/>
  <c r="I653" i="1" s="1"/>
  <c r="C40" i="10"/>
  <c r="F52" i="1"/>
  <c r="G52" i="1"/>
  <c r="H52" i="1"/>
  <c r="I52" i="1"/>
  <c r="F71" i="1"/>
  <c r="F86" i="1"/>
  <c r="C50" i="2" s="1"/>
  <c r="F103" i="1"/>
  <c r="F104" i="1"/>
  <c r="G103" i="1"/>
  <c r="G104" i="1"/>
  <c r="H71" i="1"/>
  <c r="E49" i="2" s="1"/>
  <c r="E54" i="2" s="1"/>
  <c r="H86" i="1"/>
  <c r="H103" i="1"/>
  <c r="I103" i="1"/>
  <c r="I104" i="1"/>
  <c r="J103" i="1"/>
  <c r="C37" i="10"/>
  <c r="F113" i="1"/>
  <c r="F128" i="1"/>
  <c r="F132" i="1"/>
  <c r="G113" i="1"/>
  <c r="G132" i="1" s="1"/>
  <c r="G185" i="1" s="1"/>
  <c r="G618" i="1" s="1"/>
  <c r="J618" i="1" s="1"/>
  <c r="G128" i="1"/>
  <c r="H113" i="1"/>
  <c r="H128" i="1"/>
  <c r="H132" i="1"/>
  <c r="I113" i="1"/>
  <c r="I128" i="1"/>
  <c r="I132" i="1"/>
  <c r="J113" i="1"/>
  <c r="J128" i="1"/>
  <c r="J132" i="1"/>
  <c r="F139" i="1"/>
  <c r="F161" i="1" s="1"/>
  <c r="C39" i="10" s="1"/>
  <c r="F154" i="1"/>
  <c r="G139" i="1"/>
  <c r="G154" i="1"/>
  <c r="G161" i="1"/>
  <c r="H139" i="1"/>
  <c r="E77" i="2" s="1"/>
  <c r="I139" i="1"/>
  <c r="I161" i="1" s="1"/>
  <c r="I154" i="1"/>
  <c r="C11" i="10"/>
  <c r="L242" i="1"/>
  <c r="C105" i="2" s="1"/>
  <c r="L324" i="1"/>
  <c r="E105" i="2" s="1"/>
  <c r="C23" i="10"/>
  <c r="L246" i="1"/>
  <c r="L260" i="1"/>
  <c r="L261" i="1"/>
  <c r="L341" i="1"/>
  <c r="L342" i="1"/>
  <c r="E135" i="2" s="1"/>
  <c r="I655" i="1"/>
  <c r="I660" i="1"/>
  <c r="F651" i="1"/>
  <c r="I659" i="1"/>
  <c r="C6" i="10"/>
  <c r="C5" i="10"/>
  <c r="C42" i="10"/>
  <c r="L366" i="1"/>
  <c r="L367" i="1"/>
  <c r="L368" i="1"/>
  <c r="L369" i="1"/>
  <c r="L370" i="1"/>
  <c r="L371" i="1"/>
  <c r="L372" i="1"/>
  <c r="B2" i="10"/>
  <c r="L336" i="1"/>
  <c r="L337" i="1"/>
  <c r="L338" i="1"/>
  <c r="L339" i="1"/>
  <c r="K343" i="1"/>
  <c r="L512" i="1"/>
  <c r="F540" i="1" s="1"/>
  <c r="L513" i="1"/>
  <c r="F541" i="1"/>
  <c r="L516" i="1"/>
  <c r="G539" i="1"/>
  <c r="L517" i="1"/>
  <c r="L519" i="1" s="1"/>
  <c r="L518" i="1"/>
  <c r="G541" i="1"/>
  <c r="L521" i="1"/>
  <c r="H539" i="1" s="1"/>
  <c r="H542" i="1" s="1"/>
  <c r="L522" i="1"/>
  <c r="H540" i="1"/>
  <c r="L523" i="1"/>
  <c r="H541" i="1"/>
  <c r="L526" i="1"/>
  <c r="I539" i="1" s="1"/>
  <c r="I542" i="1" s="1"/>
  <c r="L527" i="1"/>
  <c r="L529" i="1" s="1"/>
  <c r="I540" i="1"/>
  <c r="L528" i="1"/>
  <c r="I541" i="1"/>
  <c r="K541" i="1" s="1"/>
  <c r="L531" i="1"/>
  <c r="J539" i="1"/>
  <c r="L532" i="1"/>
  <c r="J540" i="1"/>
  <c r="L533" i="1"/>
  <c r="J541" i="1"/>
  <c r="J542" i="1" s="1"/>
  <c r="K262" i="1"/>
  <c r="J262" i="1"/>
  <c r="I262" i="1"/>
  <c r="H262" i="1"/>
  <c r="G262" i="1"/>
  <c r="F262" i="1"/>
  <c r="C124" i="2"/>
  <c r="C123" i="2"/>
  <c r="A1" i="2"/>
  <c r="A2" i="2"/>
  <c r="C9" i="2"/>
  <c r="D9" i="2"/>
  <c r="E9" i="2"/>
  <c r="F9" i="2"/>
  <c r="I431" i="1"/>
  <c r="J9" i="1"/>
  <c r="J19" i="1" s="1"/>
  <c r="G611" i="1" s="1"/>
  <c r="G9" i="2"/>
  <c r="C10" i="2"/>
  <c r="D10" i="2"/>
  <c r="E10" i="2"/>
  <c r="F10" i="2"/>
  <c r="I432" i="1"/>
  <c r="J10" i="1" s="1"/>
  <c r="G10" i="2" s="1"/>
  <c r="C11" i="2"/>
  <c r="C12" i="2"/>
  <c r="D12" i="2"/>
  <c r="E12" i="2"/>
  <c r="F12" i="2"/>
  <c r="I433" i="1"/>
  <c r="J12" i="1"/>
  <c r="G12" i="2"/>
  <c r="C13" i="2"/>
  <c r="C19" i="2" s="1"/>
  <c r="D13" i="2"/>
  <c r="D19" i="2" s="1"/>
  <c r="E13" i="2"/>
  <c r="F13" i="2"/>
  <c r="I434" i="1"/>
  <c r="J13" i="1" s="1"/>
  <c r="G13" i="2" s="1"/>
  <c r="C14" i="2"/>
  <c r="D14" i="2"/>
  <c r="E14" i="2"/>
  <c r="F14" i="2"/>
  <c r="I435" i="1"/>
  <c r="J14" i="1"/>
  <c r="G14" i="2"/>
  <c r="F15" i="2"/>
  <c r="C16" i="2"/>
  <c r="D16" i="2"/>
  <c r="E16" i="2"/>
  <c r="F16" i="2"/>
  <c r="C17" i="2"/>
  <c r="D17" i="2"/>
  <c r="E17" i="2"/>
  <c r="F17" i="2"/>
  <c r="I436" i="1"/>
  <c r="J17" i="1"/>
  <c r="G17" i="2"/>
  <c r="C18" i="2"/>
  <c r="D18" i="2"/>
  <c r="E18" i="2"/>
  <c r="F18" i="2"/>
  <c r="I437" i="1"/>
  <c r="J18" i="1"/>
  <c r="G18" i="2"/>
  <c r="E19" i="2"/>
  <c r="F19" i="2"/>
  <c r="C22" i="2"/>
  <c r="D22" i="2"/>
  <c r="E22" i="2"/>
  <c r="F22" i="2"/>
  <c r="I440" i="1"/>
  <c r="J23" i="1" s="1"/>
  <c r="C23" i="2"/>
  <c r="C32" i="2" s="1"/>
  <c r="D23" i="2"/>
  <c r="D32" i="2" s="1"/>
  <c r="E23" i="2"/>
  <c r="E32" i="2" s="1"/>
  <c r="F23" i="2"/>
  <c r="F32" i="2" s="1"/>
  <c r="I441" i="1"/>
  <c r="J24" i="1" s="1"/>
  <c r="G23" i="2" s="1"/>
  <c r="C24" i="2"/>
  <c r="D24" i="2"/>
  <c r="E24" i="2"/>
  <c r="F24" i="2"/>
  <c r="I442" i="1"/>
  <c r="J25" i="1"/>
  <c r="G24" i="2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/>
  <c r="C34" i="2"/>
  <c r="D34" i="2"/>
  <c r="E34" i="2"/>
  <c r="F34" i="2"/>
  <c r="F42" i="2" s="1"/>
  <c r="C35" i="2"/>
  <c r="D35" i="2"/>
  <c r="E35" i="2"/>
  <c r="F35" i="2"/>
  <c r="C36" i="2"/>
  <c r="D36" i="2"/>
  <c r="E36" i="2"/>
  <c r="F36" i="2"/>
  <c r="I446" i="1"/>
  <c r="J37" i="1"/>
  <c r="G36" i="2" s="1"/>
  <c r="C37" i="2"/>
  <c r="D37" i="2"/>
  <c r="E37" i="2"/>
  <c r="F37" i="2"/>
  <c r="I447" i="1"/>
  <c r="J38" i="1" s="1"/>
  <c r="C38" i="2"/>
  <c r="D38" i="2"/>
  <c r="E38" i="2"/>
  <c r="F38" i="2"/>
  <c r="I448" i="1"/>
  <c r="J40" i="1"/>
  <c r="G39" i="2"/>
  <c r="C40" i="2"/>
  <c r="C42" i="2" s="1"/>
  <c r="C43" i="2" s="1"/>
  <c r="D40" i="2"/>
  <c r="D42" i="2" s="1"/>
  <c r="E40" i="2"/>
  <c r="F40" i="2"/>
  <c r="I449" i="1"/>
  <c r="J41" i="1" s="1"/>
  <c r="G40" i="2" s="1"/>
  <c r="C41" i="2"/>
  <c r="D41" i="2"/>
  <c r="E41" i="2"/>
  <c r="F41" i="2"/>
  <c r="E42" i="2"/>
  <c r="E43" i="2" s="1"/>
  <c r="C48" i="2"/>
  <c r="D48" i="2"/>
  <c r="D55" i="2" s="1"/>
  <c r="E48" i="2"/>
  <c r="E55" i="2" s="1"/>
  <c r="F48" i="2"/>
  <c r="F55" i="2" s="1"/>
  <c r="C49" i="2"/>
  <c r="C54" i="2" s="1"/>
  <c r="E50" i="2"/>
  <c r="C51" i="2"/>
  <c r="D51" i="2"/>
  <c r="D54" i="2" s="1"/>
  <c r="E51" i="2"/>
  <c r="F51" i="2"/>
  <c r="F54" i="2" s="1"/>
  <c r="D52" i="2"/>
  <c r="C53" i="2"/>
  <c r="D53" i="2"/>
  <c r="E53" i="2"/>
  <c r="F53" i="2"/>
  <c r="C58" i="2"/>
  <c r="C62" i="2" s="1"/>
  <c r="C59" i="2"/>
  <c r="C61" i="2"/>
  <c r="D61" i="2"/>
  <c r="D62" i="2" s="1"/>
  <c r="E61" i="2"/>
  <c r="F61" i="2"/>
  <c r="G61" i="2"/>
  <c r="E62" i="2"/>
  <c r="F62" i="2"/>
  <c r="G62" i="2"/>
  <c r="C64" i="2"/>
  <c r="F64" i="2"/>
  <c r="F70" i="2" s="1"/>
  <c r="F73" i="2" s="1"/>
  <c r="C65" i="2"/>
  <c r="F65" i="2"/>
  <c r="C66" i="2"/>
  <c r="C67" i="2"/>
  <c r="C68" i="2"/>
  <c r="E68" i="2"/>
  <c r="F68" i="2"/>
  <c r="C69" i="2"/>
  <c r="D69" i="2"/>
  <c r="E69" i="2"/>
  <c r="E70" i="2" s="1"/>
  <c r="E73" i="2" s="1"/>
  <c r="F69" i="2"/>
  <c r="G69" i="2"/>
  <c r="G70" i="2" s="1"/>
  <c r="G73" i="2" s="1"/>
  <c r="C70" i="2"/>
  <c r="C73" i="2" s="1"/>
  <c r="D70" i="2"/>
  <c r="D73" i="2" s="1"/>
  <c r="C71" i="2"/>
  <c r="D71" i="2"/>
  <c r="E71" i="2"/>
  <c r="C72" i="2"/>
  <c r="E72" i="2"/>
  <c r="C77" i="2"/>
  <c r="D77" i="2"/>
  <c r="C79" i="2"/>
  <c r="E79" i="2"/>
  <c r="F79" i="2"/>
  <c r="C80" i="2"/>
  <c r="C83" i="2" s="1"/>
  <c r="D80" i="2"/>
  <c r="D83" i="2" s="1"/>
  <c r="F80" i="2"/>
  <c r="C81" i="2"/>
  <c r="D81" i="2"/>
  <c r="E81" i="2"/>
  <c r="F81" i="2"/>
  <c r="C82" i="2"/>
  <c r="C85" i="2"/>
  <c r="C95" i="2" s="1"/>
  <c r="F85" i="2"/>
  <c r="F95" i="2" s="1"/>
  <c r="C86" i="2"/>
  <c r="F86" i="2"/>
  <c r="D88" i="2"/>
  <c r="E88" i="2"/>
  <c r="F88" i="2"/>
  <c r="G88" i="2"/>
  <c r="C89" i="2"/>
  <c r="D89" i="2"/>
  <c r="E89" i="2"/>
  <c r="F89" i="2"/>
  <c r="G89" i="2"/>
  <c r="C90" i="2"/>
  <c r="D90" i="2"/>
  <c r="D95" i="2" s="1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E95" i="2"/>
  <c r="G95" i="2"/>
  <c r="C104" i="2"/>
  <c r="E104" i="2"/>
  <c r="D107" i="2"/>
  <c r="F107" i="2"/>
  <c r="G107" i="2"/>
  <c r="G137" i="2" s="1"/>
  <c r="E111" i="2"/>
  <c r="E112" i="2"/>
  <c r="E113" i="2"/>
  <c r="E114" i="2"/>
  <c r="E115" i="2"/>
  <c r="E116" i="2"/>
  <c r="C117" i="2"/>
  <c r="F120" i="2"/>
  <c r="G120" i="2"/>
  <c r="E122" i="2"/>
  <c r="F122" i="2"/>
  <c r="F136" i="2" s="1"/>
  <c r="D126" i="2"/>
  <c r="D136" i="2" s="1"/>
  <c r="E126" i="2"/>
  <c r="F126" i="2"/>
  <c r="K411" i="1"/>
  <c r="K419" i="1"/>
  <c r="K425" i="1"/>
  <c r="K426" i="1"/>
  <c r="G126" i="2" s="1"/>
  <c r="G136" i="2" s="1"/>
  <c r="L255" i="1"/>
  <c r="C127" i="2" s="1"/>
  <c r="E127" i="2"/>
  <c r="L256" i="1"/>
  <c r="C128" i="2"/>
  <c r="L257" i="1"/>
  <c r="C129" i="2" s="1"/>
  <c r="E129" i="2"/>
  <c r="C134" i="2"/>
  <c r="E134" i="2"/>
  <c r="C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G148" i="2"/>
  <c r="B149" i="2"/>
  <c r="G149" i="2" s="1"/>
  <c r="C149" i="2"/>
  <c r="D149" i="2"/>
  <c r="E149" i="2"/>
  <c r="F149" i="2"/>
  <c r="B150" i="2"/>
  <c r="C150" i="2"/>
  <c r="D150" i="2"/>
  <c r="E150" i="2"/>
  <c r="F150" i="2"/>
  <c r="G150" i="2"/>
  <c r="B151" i="2"/>
  <c r="G151" i="2" s="1"/>
  <c r="C151" i="2"/>
  <c r="D151" i="2"/>
  <c r="E151" i="2"/>
  <c r="F151" i="2"/>
  <c r="B152" i="2"/>
  <c r="C152" i="2"/>
  <c r="D152" i="2"/>
  <c r="E152" i="2"/>
  <c r="F152" i="2"/>
  <c r="G152" i="2"/>
  <c r="F490" i="1"/>
  <c r="B153" i="2" s="1"/>
  <c r="G153" i="2" s="1"/>
  <c r="G490" i="1"/>
  <c r="C153" i="2"/>
  <c r="H490" i="1"/>
  <c r="D153" i="2"/>
  <c r="I490" i="1"/>
  <c r="E153" i="2"/>
  <c r="J490" i="1"/>
  <c r="F153" i="2"/>
  <c r="B154" i="2"/>
  <c r="G154" i="2" s="1"/>
  <c r="C154" i="2"/>
  <c r="D154" i="2"/>
  <c r="E154" i="2"/>
  <c r="F154" i="2"/>
  <c r="B155" i="2"/>
  <c r="C155" i="2"/>
  <c r="D155" i="2"/>
  <c r="E155" i="2"/>
  <c r="F155" i="2"/>
  <c r="G155" i="2"/>
  <c r="F493" i="1"/>
  <c r="B156" i="2"/>
  <c r="G493" i="1"/>
  <c r="C156" i="2" s="1"/>
  <c r="H493" i="1"/>
  <c r="D156" i="2" s="1"/>
  <c r="I493" i="1"/>
  <c r="E156" i="2" s="1"/>
  <c r="J493" i="1"/>
  <c r="F156" i="2"/>
  <c r="F19" i="1"/>
  <c r="G607" i="1" s="1"/>
  <c r="G19" i="1"/>
  <c r="G608" i="1" s="1"/>
  <c r="H19" i="1"/>
  <c r="G609" i="1" s="1"/>
  <c r="J609" i="1" s="1"/>
  <c r="I19" i="1"/>
  <c r="F33" i="1"/>
  <c r="G33" i="1"/>
  <c r="H33" i="1"/>
  <c r="I33" i="1"/>
  <c r="F43" i="1"/>
  <c r="F44" i="1" s="1"/>
  <c r="H607" i="1" s="1"/>
  <c r="G43" i="1"/>
  <c r="G44" i="1" s="1"/>
  <c r="H608" i="1" s="1"/>
  <c r="H43" i="1"/>
  <c r="H44" i="1" s="1"/>
  <c r="H609" i="1" s="1"/>
  <c r="I43" i="1"/>
  <c r="G615" i="1" s="1"/>
  <c r="J615" i="1" s="1"/>
  <c r="F169" i="1"/>
  <c r="I169" i="1"/>
  <c r="F175" i="1"/>
  <c r="F184" i="1" s="1"/>
  <c r="G175" i="1"/>
  <c r="G184" i="1" s="1"/>
  <c r="H175" i="1"/>
  <c r="H184" i="1" s="1"/>
  <c r="I175" i="1"/>
  <c r="I184" i="1" s="1"/>
  <c r="J175" i="1"/>
  <c r="G635" i="1" s="1"/>
  <c r="F180" i="1"/>
  <c r="G180" i="1"/>
  <c r="H180" i="1"/>
  <c r="I180" i="1"/>
  <c r="I203" i="1"/>
  <c r="F221" i="1"/>
  <c r="G221" i="1"/>
  <c r="H221" i="1"/>
  <c r="I221" i="1"/>
  <c r="I249" i="1" s="1"/>
  <c r="I263" i="1" s="1"/>
  <c r="J221" i="1"/>
  <c r="K221" i="1"/>
  <c r="F239" i="1"/>
  <c r="G239" i="1"/>
  <c r="H239" i="1"/>
  <c r="I239" i="1"/>
  <c r="J239" i="1"/>
  <c r="K239" i="1"/>
  <c r="F248" i="1"/>
  <c r="L248" i="1" s="1"/>
  <c r="G248" i="1"/>
  <c r="H248" i="1"/>
  <c r="I248" i="1"/>
  <c r="J248" i="1"/>
  <c r="K248" i="1"/>
  <c r="L262" i="1"/>
  <c r="F282" i="1"/>
  <c r="F330" i="1" s="1"/>
  <c r="F344" i="1" s="1"/>
  <c r="G282" i="1"/>
  <c r="G330" i="1" s="1"/>
  <c r="G344" i="1" s="1"/>
  <c r="H282" i="1"/>
  <c r="H330" i="1" s="1"/>
  <c r="H344" i="1" s="1"/>
  <c r="I282" i="1"/>
  <c r="I330" i="1" s="1"/>
  <c r="I344" i="1" s="1"/>
  <c r="F301" i="1"/>
  <c r="G301" i="1"/>
  <c r="H301" i="1"/>
  <c r="I301" i="1"/>
  <c r="F320" i="1"/>
  <c r="G320" i="1"/>
  <c r="H320" i="1"/>
  <c r="I320" i="1"/>
  <c r="F329" i="1"/>
  <c r="L329" i="1" s="1"/>
  <c r="G329" i="1"/>
  <c r="H329" i="1"/>
  <c r="I329" i="1"/>
  <c r="J329" i="1"/>
  <c r="K329" i="1"/>
  <c r="K330" i="1" s="1"/>
  <c r="K344" i="1" s="1"/>
  <c r="F354" i="1"/>
  <c r="G354" i="1"/>
  <c r="H354" i="1"/>
  <c r="I354" i="1"/>
  <c r="G624" i="1" s="1"/>
  <c r="J624" i="1" s="1"/>
  <c r="J354" i="1"/>
  <c r="K354" i="1"/>
  <c r="I360" i="1"/>
  <c r="F361" i="1"/>
  <c r="G361" i="1"/>
  <c r="H361" i="1"/>
  <c r="L373" i="1"/>
  <c r="F374" i="1"/>
  <c r="G374" i="1"/>
  <c r="H374" i="1"/>
  <c r="I374" i="1"/>
  <c r="J374" i="1"/>
  <c r="K374" i="1"/>
  <c r="L374" i="1"/>
  <c r="F385" i="1"/>
  <c r="F400" i="1" s="1"/>
  <c r="H633" i="1" s="1"/>
  <c r="J633" i="1" s="1"/>
  <c r="G385" i="1"/>
  <c r="H385" i="1"/>
  <c r="I385" i="1"/>
  <c r="F393" i="1"/>
  <c r="G393" i="1"/>
  <c r="H393" i="1"/>
  <c r="H400" i="1" s="1"/>
  <c r="H634" i="1" s="1"/>
  <c r="J634" i="1" s="1"/>
  <c r="I393" i="1"/>
  <c r="I400" i="1" s="1"/>
  <c r="F399" i="1"/>
  <c r="G399" i="1"/>
  <c r="H399" i="1"/>
  <c r="I399" i="1"/>
  <c r="G400" i="1"/>
  <c r="H635" i="1" s="1"/>
  <c r="L405" i="1"/>
  <c r="L406" i="1"/>
  <c r="L411" i="1" s="1"/>
  <c r="L426" i="1" s="1"/>
  <c r="G628" i="1" s="1"/>
  <c r="J628" i="1" s="1"/>
  <c r="L407" i="1"/>
  <c r="L408" i="1"/>
  <c r="L409" i="1"/>
  <c r="L410" i="1"/>
  <c r="F411" i="1"/>
  <c r="F426" i="1" s="1"/>
  <c r="G411" i="1"/>
  <c r="G426" i="1" s="1"/>
  <c r="H411" i="1"/>
  <c r="H426" i="1" s="1"/>
  <c r="I411" i="1"/>
  <c r="J411" i="1"/>
  <c r="L413" i="1"/>
  <c r="L414" i="1"/>
  <c r="L419" i="1" s="1"/>
  <c r="L415" i="1"/>
  <c r="L416" i="1"/>
  <c r="L417" i="1"/>
  <c r="L418" i="1"/>
  <c r="F419" i="1"/>
  <c r="G419" i="1"/>
  <c r="H419" i="1"/>
  <c r="I419" i="1"/>
  <c r="J419" i="1"/>
  <c r="L421" i="1"/>
  <c r="L425" i="1" s="1"/>
  <c r="L422" i="1"/>
  <c r="L423" i="1"/>
  <c r="L424" i="1"/>
  <c r="F425" i="1"/>
  <c r="G425" i="1"/>
  <c r="H425" i="1"/>
  <c r="I425" i="1"/>
  <c r="I426" i="1" s="1"/>
  <c r="J425" i="1"/>
  <c r="J426" i="1" s="1"/>
  <c r="F438" i="1"/>
  <c r="G438" i="1"/>
  <c r="H438" i="1"/>
  <c r="G631" i="1" s="1"/>
  <c r="F444" i="1"/>
  <c r="F451" i="1" s="1"/>
  <c r="H629" i="1" s="1"/>
  <c r="J629" i="1" s="1"/>
  <c r="G444" i="1"/>
  <c r="H444" i="1"/>
  <c r="F450" i="1"/>
  <c r="G450" i="1"/>
  <c r="H450" i="1"/>
  <c r="I450" i="1"/>
  <c r="G451" i="1"/>
  <c r="H451" i="1"/>
  <c r="H631" i="1" s="1"/>
  <c r="F460" i="1"/>
  <c r="F466" i="1" s="1"/>
  <c r="H612" i="1" s="1"/>
  <c r="G460" i="1"/>
  <c r="H460" i="1"/>
  <c r="I460" i="1"/>
  <c r="I466" i="1" s="1"/>
  <c r="H615" i="1" s="1"/>
  <c r="J460" i="1"/>
  <c r="J466" i="1" s="1"/>
  <c r="H616" i="1" s="1"/>
  <c r="F464" i="1"/>
  <c r="G464" i="1"/>
  <c r="H464" i="1"/>
  <c r="I464" i="1"/>
  <c r="J464" i="1"/>
  <c r="G466" i="1"/>
  <c r="H613" i="1" s="1"/>
  <c r="H466" i="1"/>
  <c r="H614" i="1" s="1"/>
  <c r="J614" i="1" s="1"/>
  <c r="K485" i="1"/>
  <c r="K486" i="1"/>
  <c r="K487" i="1"/>
  <c r="K488" i="1"/>
  <c r="K489" i="1"/>
  <c r="K491" i="1"/>
  <c r="K492" i="1"/>
  <c r="K493" i="1"/>
  <c r="F507" i="1"/>
  <c r="G507" i="1"/>
  <c r="H507" i="1"/>
  <c r="I507" i="1"/>
  <c r="G514" i="1"/>
  <c r="G535" i="1" s="1"/>
  <c r="I514" i="1"/>
  <c r="I535" i="1" s="1"/>
  <c r="J514" i="1"/>
  <c r="K514" i="1"/>
  <c r="K535" i="1" s="1"/>
  <c r="F519" i="1"/>
  <c r="G519" i="1"/>
  <c r="H519" i="1"/>
  <c r="I519" i="1"/>
  <c r="J519" i="1"/>
  <c r="K519" i="1"/>
  <c r="G524" i="1"/>
  <c r="H524" i="1"/>
  <c r="I524" i="1"/>
  <c r="J524" i="1"/>
  <c r="J535" i="1" s="1"/>
  <c r="K524" i="1"/>
  <c r="L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L547" i="1"/>
  <c r="L550" i="1" s="1"/>
  <c r="L548" i="1"/>
  <c r="L549" i="1"/>
  <c r="F550" i="1"/>
  <c r="G550" i="1"/>
  <c r="H550" i="1"/>
  <c r="I550" i="1"/>
  <c r="J550" i="1"/>
  <c r="K550" i="1"/>
  <c r="L552" i="1"/>
  <c r="L555" i="1" s="1"/>
  <c r="L553" i="1"/>
  <c r="L554" i="1"/>
  <c r="F555" i="1"/>
  <c r="F561" i="1" s="1"/>
  <c r="G555" i="1"/>
  <c r="G561" i="1" s="1"/>
  <c r="H555" i="1"/>
  <c r="I555" i="1"/>
  <c r="J555" i="1"/>
  <c r="K555" i="1"/>
  <c r="L557" i="1"/>
  <c r="L560" i="1" s="1"/>
  <c r="L558" i="1"/>
  <c r="L559" i="1"/>
  <c r="F560" i="1"/>
  <c r="G560" i="1"/>
  <c r="H560" i="1"/>
  <c r="H561" i="1" s="1"/>
  <c r="I560" i="1"/>
  <c r="I561" i="1" s="1"/>
  <c r="J560" i="1"/>
  <c r="K560" i="1"/>
  <c r="J561" i="1"/>
  <c r="K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K582" i="1"/>
  <c r="K583" i="1"/>
  <c r="K584" i="1"/>
  <c r="K585" i="1"/>
  <c r="K586" i="1"/>
  <c r="K587" i="1"/>
  <c r="H588" i="1"/>
  <c r="H639" i="1" s="1"/>
  <c r="I588" i="1"/>
  <c r="H640" i="1" s="1"/>
  <c r="J640" i="1" s="1"/>
  <c r="J588" i="1"/>
  <c r="H641" i="1" s="1"/>
  <c r="J641" i="1" s="1"/>
  <c r="K592" i="1"/>
  <c r="K595" i="1" s="1"/>
  <c r="G638" i="1" s="1"/>
  <c r="K593" i="1"/>
  <c r="K594" i="1"/>
  <c r="H595" i="1"/>
  <c r="I595" i="1"/>
  <c r="J595" i="1"/>
  <c r="F604" i="1"/>
  <c r="G604" i="1"/>
  <c r="H604" i="1"/>
  <c r="I604" i="1"/>
  <c r="J604" i="1"/>
  <c r="K604" i="1"/>
  <c r="L604" i="1"/>
  <c r="G610" i="1"/>
  <c r="G614" i="1"/>
  <c r="H617" i="1"/>
  <c r="H618" i="1"/>
  <c r="H619" i="1"/>
  <c r="H620" i="1"/>
  <c r="H621" i="1"/>
  <c r="H622" i="1"/>
  <c r="H623" i="1"/>
  <c r="H625" i="1"/>
  <c r="G626" i="1"/>
  <c r="H626" i="1"/>
  <c r="J626" i="1"/>
  <c r="H627" i="1"/>
  <c r="H628" i="1"/>
  <c r="G629" i="1"/>
  <c r="G630" i="1"/>
  <c r="H630" i="1"/>
  <c r="J630" i="1"/>
  <c r="G633" i="1"/>
  <c r="G634" i="1"/>
  <c r="G640" i="1"/>
  <c r="G641" i="1"/>
  <c r="G642" i="1"/>
  <c r="H642" i="1"/>
  <c r="J642" i="1"/>
  <c r="G643" i="1"/>
  <c r="H643" i="1"/>
  <c r="J643" i="1"/>
  <c r="G644" i="1"/>
  <c r="H644" i="1"/>
  <c r="J644" i="1" s="1"/>
  <c r="G645" i="1"/>
  <c r="H645" i="1"/>
  <c r="J645" i="1"/>
  <c r="J608" i="1" l="1"/>
  <c r="D43" i="2"/>
  <c r="F43" i="2"/>
  <c r="F539" i="1"/>
  <c r="L514" i="1"/>
  <c r="L535" i="1" s="1"/>
  <c r="L400" i="1"/>
  <c r="C130" i="2"/>
  <c r="C133" i="2" s="1"/>
  <c r="D7" i="13"/>
  <c r="C7" i="13" s="1"/>
  <c r="C111" i="2"/>
  <c r="C16" i="10"/>
  <c r="E101" i="2"/>
  <c r="E107" i="2" s="1"/>
  <c r="C10" i="10"/>
  <c r="L282" i="1"/>
  <c r="G639" i="1"/>
  <c r="J639" i="1" s="1"/>
  <c r="C116" i="2"/>
  <c r="D15" i="13"/>
  <c r="C15" i="13" s="1"/>
  <c r="F652" i="1"/>
  <c r="I652" i="1" s="1"/>
  <c r="C21" i="10"/>
  <c r="H637" i="1"/>
  <c r="J637" i="1" s="1"/>
  <c r="L561" i="1"/>
  <c r="G19" i="2"/>
  <c r="C5" i="13"/>
  <c r="D12" i="13"/>
  <c r="C12" i="13" s="1"/>
  <c r="C113" i="2"/>
  <c r="C18" i="10"/>
  <c r="J607" i="1"/>
  <c r="F137" i="2"/>
  <c r="D96" i="2"/>
  <c r="C38" i="10"/>
  <c r="L203" i="1"/>
  <c r="C112" i="2"/>
  <c r="E8" i="13"/>
  <c r="C17" i="10"/>
  <c r="D137" i="2"/>
  <c r="C55" i="2"/>
  <c r="C96" i="2" s="1"/>
  <c r="C15" i="10"/>
  <c r="D6" i="13"/>
  <c r="C6" i="13" s="1"/>
  <c r="C110" i="2"/>
  <c r="J635" i="1"/>
  <c r="G156" i="2"/>
  <c r="G22" i="2"/>
  <c r="G32" i="2" s="1"/>
  <c r="J33" i="1"/>
  <c r="I185" i="1"/>
  <c r="G620" i="1" s="1"/>
  <c r="J620" i="1" s="1"/>
  <c r="H650" i="1"/>
  <c r="H654" i="1" s="1"/>
  <c r="G33" i="13"/>
  <c r="J631" i="1"/>
  <c r="I651" i="1"/>
  <c r="E136" i="2"/>
  <c r="F33" i="13"/>
  <c r="G37" i="2"/>
  <c r="G42" i="2" s="1"/>
  <c r="G43" i="2" s="1"/>
  <c r="J43" i="1"/>
  <c r="G55" i="2"/>
  <c r="G96" i="2" s="1"/>
  <c r="E120" i="2"/>
  <c r="E83" i="2"/>
  <c r="E96" i="2" s="1"/>
  <c r="A13" i="12"/>
  <c r="K490" i="1"/>
  <c r="K203" i="1"/>
  <c r="K249" i="1" s="1"/>
  <c r="K263" i="1" s="1"/>
  <c r="C122" i="2"/>
  <c r="C136" i="2" s="1"/>
  <c r="G540" i="1"/>
  <c r="G542" i="1" s="1"/>
  <c r="C26" i="10"/>
  <c r="D17" i="13"/>
  <c r="C17" i="13" s="1"/>
  <c r="F185" i="1"/>
  <c r="G617" i="1" s="1"/>
  <c r="J617" i="1" s="1"/>
  <c r="J184" i="1"/>
  <c r="G613" i="1"/>
  <c r="J613" i="1" s="1"/>
  <c r="J203" i="1"/>
  <c r="J249" i="1" s="1"/>
  <c r="C102" i="2"/>
  <c r="L221" i="1"/>
  <c r="G650" i="1" s="1"/>
  <c r="G654" i="1" s="1"/>
  <c r="J104" i="1"/>
  <c r="J185" i="1" s="1"/>
  <c r="L199" i="1"/>
  <c r="J330" i="1"/>
  <c r="J344" i="1" s="1"/>
  <c r="C101" i="2"/>
  <c r="C107" i="2" s="1"/>
  <c r="F77" i="2"/>
  <c r="F83" i="2" s="1"/>
  <c r="F96" i="2" s="1"/>
  <c r="C27" i="10"/>
  <c r="G612" i="1"/>
  <c r="J612" i="1" s="1"/>
  <c r="F514" i="1"/>
  <c r="F535" i="1" s="1"/>
  <c r="I44" i="1"/>
  <c r="H610" i="1" s="1"/>
  <c r="J610" i="1" s="1"/>
  <c r="L343" i="1"/>
  <c r="C103" i="2"/>
  <c r="I444" i="1"/>
  <c r="I451" i="1" s="1"/>
  <c r="H632" i="1" s="1"/>
  <c r="F203" i="1"/>
  <c r="F249" i="1" s="1"/>
  <c r="F263" i="1" s="1"/>
  <c r="C106" i="2"/>
  <c r="H104" i="1"/>
  <c r="H185" i="1" s="1"/>
  <c r="G619" i="1" s="1"/>
  <c r="J619" i="1" s="1"/>
  <c r="I438" i="1"/>
  <c r="G632" i="1" s="1"/>
  <c r="J632" i="1" s="1"/>
  <c r="C29" i="10"/>
  <c r="G627" i="1" l="1"/>
  <c r="J627" i="1" s="1"/>
  <c r="H636" i="1"/>
  <c r="E137" i="2"/>
  <c r="G636" i="1"/>
  <c r="J636" i="1" s="1"/>
  <c r="G621" i="1"/>
  <c r="J621" i="1" s="1"/>
  <c r="G662" i="1"/>
  <c r="G657" i="1"/>
  <c r="E33" i="13"/>
  <c r="D35" i="13" s="1"/>
  <c r="C8" i="13"/>
  <c r="D31" i="13"/>
  <c r="C31" i="13" s="1"/>
  <c r="L330" i="1"/>
  <c r="L344" i="1" s="1"/>
  <c r="G623" i="1" s="1"/>
  <c r="J623" i="1" s="1"/>
  <c r="H638" i="1"/>
  <c r="J638" i="1" s="1"/>
  <c r="J263" i="1"/>
  <c r="C36" i="10"/>
  <c r="K539" i="1"/>
  <c r="K542" i="1" s="1"/>
  <c r="F542" i="1"/>
  <c r="K540" i="1"/>
  <c r="L249" i="1"/>
  <c r="L263" i="1" s="1"/>
  <c r="G622" i="1" s="1"/>
  <c r="J622" i="1" s="1"/>
  <c r="F650" i="1"/>
  <c r="G616" i="1"/>
  <c r="J44" i="1"/>
  <c r="H611" i="1" s="1"/>
  <c r="J611" i="1" s="1"/>
  <c r="D14" i="13"/>
  <c r="C14" i="13" s="1"/>
  <c r="C20" i="10"/>
  <c r="C28" i="10" s="1"/>
  <c r="C115" i="2"/>
  <c r="C120" i="2" s="1"/>
  <c r="C137" i="2" s="1"/>
  <c r="H662" i="1"/>
  <c r="H657" i="1"/>
  <c r="D22" i="10" l="1"/>
  <c r="C30" i="10"/>
  <c r="D12" i="10"/>
  <c r="D19" i="10"/>
  <c r="D13" i="10"/>
  <c r="D24" i="10"/>
  <c r="D11" i="10"/>
  <c r="D25" i="10"/>
  <c r="D23" i="10"/>
  <c r="D18" i="10"/>
  <c r="D16" i="10"/>
  <c r="D27" i="10"/>
  <c r="D21" i="10"/>
  <c r="D26" i="10"/>
  <c r="D17" i="10"/>
  <c r="D10" i="10"/>
  <c r="D15" i="10"/>
  <c r="J616" i="1"/>
  <c r="H646" i="1"/>
  <c r="I650" i="1"/>
  <c r="I654" i="1" s="1"/>
  <c r="F654" i="1"/>
  <c r="D20" i="10"/>
  <c r="C41" i="10"/>
  <c r="D36" i="10" s="1"/>
  <c r="D33" i="13"/>
  <c r="D36" i="13" s="1"/>
  <c r="F662" i="1" l="1"/>
  <c r="C4" i="10" s="1"/>
  <c r="F657" i="1"/>
  <c r="D35" i="10"/>
  <c r="D40" i="10"/>
  <c r="D39" i="10"/>
  <c r="D37" i="10"/>
  <c r="D38" i="10"/>
  <c r="D28" i="10"/>
  <c r="I657" i="1"/>
  <c r="I662" i="1"/>
  <c r="C7" i="10" s="1"/>
  <c r="D41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BC781920-A331-41FD-AE34-EB3FE8F88B9C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7B6F2A8E-FFC0-4750-A827-229361236370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DD1B559E-A39A-4B81-807E-F756B562AFB3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13BF87AF-541A-4E04-B2E4-DFFA3B93052B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3BB2ED62-6938-4C1C-A93A-54D822E6FFFB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2BF54E8A-8512-4E2F-8650-2A2B48FBFDCE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D6047907-108E-435C-AB37-8EABFA0FD6E6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4D384E59-0410-485C-8565-5837C47535AD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441FD585-4D5B-4FF4-B530-CDE15FE26B7E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90FD3FEA-C6F7-4E00-8625-123D95153BDA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38EB2FBD-9689-427A-8228-9865C362A7E1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459738F1-A44D-4C41-8F78-C7250C504D0C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<sst xmlns="http://schemas.openxmlformats.org/spreadsheetml/2006/main" count="3860" uniqueCount="897">
  <si>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</si>
  <si>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</si>
  <si>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</si>
  <si>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</si>
  <si>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</si>
  <si>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</si>
  <si>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</si>
  <si>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</si>
  <si>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</si>
  <si>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</si>
  <si>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</si>
  <si>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</si>
  <si>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</si>
  <si>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</si>
  <si>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</si>
  <si>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</si>
  <si>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</si>
  <si>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</si>
  <si>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</si>
  <si>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</si>
  <si>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</si>
  <si>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</si>
  <si>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</si>
  <si>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</si>
  <si>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</si>
  <si>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</si>
  <si>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</si>
  <si>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</si>
  <si>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</si>
  <si>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</si>
  <si>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</si>
  <si>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</si>
  <si>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</si>
  <si>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</si>
  <si>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</si>
  <si>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</si>
  <si>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</si>
  <si>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</si>
  <si>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</si>
  <si>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</si>
  <si>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</si>
  <si>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</si>
  <si>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</si>
  <si>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</si>
  <si>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</si>
  <si>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</si>
  <si>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</si>
  <si>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</si>
  <si>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</si>
  <si>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</si>
  <si>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</si>
  <si>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</si>
  <si>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</si>
  <si>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</si>
  <si>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</si>
  <si>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</si>
  <si>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</si>
  <si>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</si>
  <si>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</si>
  <si>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</si>
  <si>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</si>
  <si>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</si>
  <si>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</si>
  <si>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</si>
  <si>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</si>
  <si>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</si>
  <si>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</si>
  <si>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</si>
  <si>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</si>
  <si>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</si>
  <si>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</si>
  <si>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</si>
  <si>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</si>
  <si>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</si>
  <si>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</si>
  <si>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</si>
  <si>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</si>
  <si>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</si>
  <si>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</si>
  <si>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</si>
  <si>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</si>
  <si>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</si>
  <si>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</si>
  <si>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</si>
  <si>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</si>
  <si>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</si>
  <si>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</si>
  <si>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</si>
  <si>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</si>
  <si>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</si>
  <si>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</si>
  <si>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</si>
  <si>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</si>
  <si>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</si>
  <si>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</si>
  <si>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</si>
  <si>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</si>
  <si>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</si>
  <si>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</si>
  <si>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</si>
  <si>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</si>
  <si>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</si>
  <si>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</si>
  <si>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</si>
  <si>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</si>
  <si>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</si>
  <si>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</si>
  <si>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</si>
  <si>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</si>
  <si>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</si>
  <si>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</si>
  <si>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</si>
  <si>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</si>
  <si>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</si>
  <si>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</si>
  <si>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</si>
  <si>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</si>
  <si>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</si>
  <si>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</si>
  <si>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</si>
  <si>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</si>
  <si>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</si>
  <si>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</si>
  <si>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</si>
  <si>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</si>
  <si>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</si>
  <si>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</si>
  <si>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</si>
  <si>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</si>
  <si>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</si>
  <si>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</si>
  <si>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</si>
  <si>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</si>
  <si>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</si>
  <si>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</si>
  <si>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</si>
  <si>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</si>
  <si>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</si>
  <si>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</si>
  <si>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</si>
  <si>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</si>
  <si>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</si>
  <si>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</si>
  <si>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</si>
  <si>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</si>
  <si>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</si>
  <si>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</si>
  <si>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</si>
  <si>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</si>
  <si>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</si>
  <si>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</si>
  <si>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</si>
  <si>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</si>
  <si>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</si>
  <si>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</si>
  <si>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</si>
  <si>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</si>
  <si>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</si>
  <si>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</si>
  <si>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</si>
  <si>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</si>
  <si>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</si>
  <si>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</si>
  <si>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</si>
  <si>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</si>
  <si>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</si>
  <si>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</si>
  <si>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</si>
  <si>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</si>
  <si>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</si>
  <si>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</si>
  <si>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</si>
  <si>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</si>
  <si>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</si>
  <si>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</si>
  <si>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</si>
  <si>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</si>
  <si>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</si>
  <si>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</si>
  <si>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</si>
  <si>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</si>
  <si>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</si>
  <si>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</si>
  <si>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</si>
  <si>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</si>
  <si>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</si>
  <si>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</si>
  <si>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</si>
  <si>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</si>
  <si>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</si>
  <si>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</si>
  <si>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</si>
  <si>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</si>
  <si>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</si>
  <si>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</si>
  <si>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</si>
  <si>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</si>
  <si>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</si>
  <si>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</si>
  <si>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</si>
  <si>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</si>
  <si>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</si>
  <si>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</si>
  <si>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</si>
  <si>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</si>
  <si>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</si>
  <si>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</si>
  <si>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</si>
  <si>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</si>
  <si>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</si>
  <si>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</si>
  <si>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</si>
  <si>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</si>
  <si>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</si>
  <si>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</si>
  <si>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</si>
  <si>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</si>
  <si>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</si>
  <si>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</si>
  <si>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</si>
  <si>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</si>
  <si>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</si>
  <si>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</si>
  <si>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</si>
  <si>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</si>
  <si>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</si>
  <si>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</si>
  <si>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</si>
  <si>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</si>
  <si>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</si>
  <si>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</si>
  <si>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</si>
  <si>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</si>
  <si>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</si>
  <si>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</si>
  <si>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</si>
  <si>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</si>
  <si>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</si>
  <si>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</si>
  <si>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</si>
  <si>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</si>
  <si>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</si>
  <si>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</si>
  <si>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</si>
  <si>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</si>
  <si>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</si>
  <si>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</si>
  <si>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</si>
  <si>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</si>
  <si>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</si>
  <si>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</si>
  <si>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</si>
  <si>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</si>
  <si>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</si>
  <si>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</si>
  <si>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</si>
  <si>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</si>
  <si>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</si>
  <si>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</si>
  <si>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</si>
  <si>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</si>
  <si>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</si>
  <si>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</si>
  <si>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</si>
  <si>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</si>
  <si>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</si>
  <si>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</si>
  <si>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</si>
  <si>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</si>
  <si>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</si>
  <si>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</si>
  <si>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</si>
  <si>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</si>
  <si>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</si>
  <si>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</si>
  <si>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</si>
  <si>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</si>
  <si>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</si>
  <si>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</si>
  <si>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</si>
  <si>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</si>
  <si>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</si>
  <si>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</si>
  <si>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</si>
  <si>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</si>
  <si>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</si>
  <si>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</si>
  <si>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</si>
  <si>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</si>
  <si>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</si>
  <si>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</si>
  <si>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</si>
  <si>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</si>
  <si>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</si>
  <si>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</si>
  <si>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</si>
  <si>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</si>
  <si>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</si>
  <si>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</si>
  <si>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</si>
  <si>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</si>
  <si>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</si>
  <si>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</si>
  <si>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</si>
  <si>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</si>
  <si>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</si>
  <si>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</si>
  <si>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</si>
  <si>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</si>
  <si>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</si>
  <si>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</si>
  <si>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</si>
  <si>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</si>
  <si>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</si>
  <si>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</si>
  <si>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</si>
  <si>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</si>
  <si>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</si>
  <si>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</si>
  <si>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</si>
  <si>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</si>
  <si>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</si>
  <si>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</si>
  <si>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</si>
  <si>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</si>
  <si>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</si>
  <si>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</si>
  <si>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</si>
  <si>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</si>
  <si>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</si>
  <si>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</si>
  <si>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</si>
  <si>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</si>
  <si>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</si>
  <si>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</si>
  <si>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</si>
  <si>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</si>
  <si>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</si>
  <si>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</si>
  <si>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</si>
  <si>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</si>
  <si>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</si>
  <si>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</si>
  <si>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</si>
  <si>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</si>
  <si>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</si>
  <si>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</si>
  <si>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</si>
  <si>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</si>
  <si>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</si>
  <si>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</si>
  <si>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</si>
  <si>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</si>
  <si>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</si>
  <si>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</si>
  <si>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</si>
  <si>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</si>
  <si>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</si>
  <si>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</si>
  <si>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</si>
  <si>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</si>
  <si>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</si>
  <si>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</si>
  <si>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</si>
  <si>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</si>
  <si>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</si>
  <si>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</si>
  <si>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</si>
  <si>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</si>
  <si>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</si>
  <si>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</si>
  <si>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</si>
  <si>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</si>
  <si>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</si>
  <si>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</si>
  <si>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</si>
  <si>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</si>
  <si>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</si>
  <si>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</si>
  <si>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</si>
  <si>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</si>
  <si>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</si>
  <si>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</si>
  <si>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</si>
  <si>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</si>
  <si>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</si>
  <si>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</si>
  <si>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</si>
  <si>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</si>
  <si>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</si>
  <si>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</si>
  <si>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</si>
  <si>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</si>
  <si>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</si>
  <si>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</si>
  <si>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</si>
  <si>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</si>
  <si>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</si>
  <si>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</si>
  <si>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</si>
  <si>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</si>
  <si>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</si>
  <si>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</si>
  <si>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</si>
  <si>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</si>
  <si>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</si>
  <si>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</si>
  <si>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</si>
  <si>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</si>
  <si>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</si>
  <si>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</si>
  <si>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</si>
  <si>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</si>
  <si>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</si>
  <si>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</si>
  <si>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</si>
  <si>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</si>
  <si>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</si>
  <si>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</si>
  <si>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</si>
  <si>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</si>
  <si>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</si>
  <si>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</si>
  <si>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</si>
  <si>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</si>
  <si>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</si>
  <si>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</si>
  <si>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</si>
  <si>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</si>
  <si>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</si>
  <si>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</si>
  <si>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</si>
  <si>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</si>
  <si>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</si>
  <si>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</si>
  <si>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</si>
  <si>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</si>
  <si>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</si>
  <si>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</si>
  <si>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</si>
  <si>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</si>
  <si>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</si>
  <si>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</si>
  <si>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</si>
  <si>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</si>
  <si>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</si>
  <si>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</si>
  <si>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</si>
  <si>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</si>
  <si>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</si>
  <si>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</si>
  <si>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</si>
  <si>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</si>
  <si>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</si>
  <si>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</si>
  <si>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</si>
  <si>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</si>
  <si>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</si>
  <si>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</si>
  <si>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</si>
  <si>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</si>
  <si>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</si>
  <si>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</si>
  <si>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</si>
  <si>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</si>
  <si>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</si>
  <si>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</si>
  <si>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</si>
  <si>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</si>
  <si>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</si>
  <si>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</si>
  <si>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</si>
  <si>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</si>
  <si>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</si>
  <si>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</si>
  <si>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</si>
  <si>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</si>
  <si>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</si>
  <si>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</si>
  <si>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</si>
  <si>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</si>
  <si>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</si>
  <si>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</si>
  <si>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</si>
  <si>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</si>
  <si>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</si>
  <si>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</si>
  <si>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</si>
  <si>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</si>
  <si>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</si>
  <si>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</si>
  <si>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</si>
  <si>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</si>
  <si>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</si>
  <si>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</si>
  <si>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</si>
  <si>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</si>
  <si>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</si>
  <si>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</si>
  <si>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</si>
  <si>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</si>
  <si>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</si>
  <si>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</si>
  <si>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</si>
  <si>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</si>
  <si>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</si>
  <si>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</si>
  <si>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</si>
  <si>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</si>
  <si>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</si>
  <si>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</si>
  <si>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</si>
  <si>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</si>
  <si>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</si>
  <si>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</si>
  <si>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</si>
  <si>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</si>
  <si>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</si>
  <si>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</si>
  <si>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</si>
  <si>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</si>
  <si>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</si>
  <si>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</si>
  <si>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</si>
  <si>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</si>
  <si>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</si>
  <si>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</si>
  <si>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</si>
  <si>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</si>
  <si>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</si>
  <si>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</si>
  <si>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</si>
  <si>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</si>
  <si>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</si>
  <si>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</si>
  <si>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</si>
  <si>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</si>
  <si>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</si>
  <si>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</si>
  <si>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</si>
  <si>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</si>
  <si>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</si>
  <si>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</si>
  <si>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</si>
  <si>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</si>
  <si>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</si>
  <si>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</si>
  <si>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</si>
  <si>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</si>
  <si>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</si>
  <si>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</si>
  <si>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</si>
  <si>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</si>
  <si>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</si>
  <si>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</si>
  <si>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</si>
  <si>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</si>
  <si>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</si>
  <si>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</si>
  <si>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</si>
  <si>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</si>
  <si>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</si>
  <si>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</si>
  <si>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</si>
  <si>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</si>
  <si>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</si>
  <si>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</si>
  <si>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</si>
  <si>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</si>
  <si>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</si>
  <si>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</si>
  <si>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</si>
  <si>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</si>
  <si>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</si>
  <si>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</si>
  <si>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</si>
  <si>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</si>
  <si>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</si>
  <si>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</si>
  <si>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</si>
  <si>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</si>
  <si>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</si>
  <si>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</si>
  <si>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</si>
  <si>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</si>
  <si>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</si>
  <si>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</si>
  <si>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</si>
  <si>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</si>
  <si>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</si>
  <si>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</si>
  <si>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</si>
  <si>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</si>
  <si>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</si>
  <si>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</si>
  <si>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</si>
  <si>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</si>
  <si>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</si>
  <si>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</si>
  <si>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</si>
  <si>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</si>
  <si>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</si>
  <si>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</si>
  <si>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</si>
  <si>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</si>
  <si>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</si>
  <si>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</si>
  <si>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</si>
  <si>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</si>
  <si>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</si>
  <si>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</si>
  <si>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</si>
  <si>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</si>
  <si>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</si>
  <si>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</si>
  <si>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</si>
  <si>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</si>
  <si>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</si>
  <si>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</si>
  <si>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</si>
  <si>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</si>
  <si>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</si>
  <si>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</si>
  <si>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</si>
  <si>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</si>
  <si>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</si>
  <si>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</si>
  <si>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</si>
  <si>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</si>
  <si>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</si>
  <si>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</si>
  <si>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</si>
  <si>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</si>
  <si>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</si>
  <si>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</si>
  <si>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</si>
  <si>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</si>
  <si>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</si>
  <si>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</si>
  <si>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</si>
  <si>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</si>
  <si>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</si>
  <si>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</si>
  <si>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</si>
  <si>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</si>
  <si>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</si>
  <si>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</si>
  <si>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</si>
  <si>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</si>
  <si>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</si>
  <si>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</si>
  <si>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</si>
  <si>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</si>
  <si>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</si>
  <si>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</si>
  <si>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</si>
  <si>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</si>
  <si>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</si>
  <si>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</si>
  <si>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</si>
  <si>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</si>
  <si>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</si>
  <si>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</si>
  <si>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</si>
  <si>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</si>
  <si>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</si>
  <si>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</si>
  <si>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</si>
  <si>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</si>
  <si>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</si>
  <si>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</si>
  <si>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</si>
  <si>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</si>
  <si>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</si>
  <si>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</si>
  <si>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</si>
  <si>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</si>
  <si>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</si>
  <si>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</si>
  <si>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</si>
  <si>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</si>
  <si>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</si>
  <si>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</si>
  <si>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</si>
  <si>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</si>
  <si>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</si>
  <si>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</si>
  <si>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</si>
  <si>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</si>
  <si>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</si>
  <si>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</si>
  <si>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</si>
  <si>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</si>
  <si>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</si>
  <si>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</si>
  <si>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</si>
  <si>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</si>
  <si>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</si>
  <si>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</si>
  <si>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</si>
  <si>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</si>
  <si>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</si>
  <si>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</si>
  <si>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</si>
  <si>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</si>
  <si>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</si>
  <si>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</si>
  <si>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</si>
  <si>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</si>
  <si>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</si>
  <si>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</si>
  <si>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</si>
  <si>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</si>
  <si>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</si>
  <si>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</si>
  <si>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</si>
  <si>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</si>
  <si>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</si>
  <si>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</si>
  <si>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</si>
  <si>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</si>
  <si>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</si>
  <si>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</si>
  <si>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</si>
  <si>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</si>
  <si>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</si>
  <si>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</si>
  <si>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</si>
  <si>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</si>
  <si>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</si>
  <si>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</si>
  <si>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</si>
  <si>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</si>
  <si>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</si>
  <si>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</si>
  <si>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</si>
  <si>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</si>
  <si>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</si>
  <si>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</si>
  <si>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</si>
  <si>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</si>
  <si>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</si>
  <si>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</si>
  <si>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</si>
  <si>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</si>
  <si>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</si>
  <si>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</si>
  <si>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</si>
  <si>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</si>
  <si>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</si>
  <si>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</si>
  <si>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</si>
  <si>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</si>
  <si>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</si>
  <si>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</si>
  <si>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</si>
  <si>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</si>
  <si>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</si>
  <si>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</si>
  <si>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</si>
  <si>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</si>
  <si>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</si>
  <si>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</si>
  <si>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</si>
  <si>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</si>
  <si>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</si>
  <si>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</si>
  <si>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</si>
  <si>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</si>
  <si>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</si>
  <si>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</si>
  <si>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</si>
  <si>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</si>
  <si>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</si>
  <si>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</si>
  <si>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</si>
  <si>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</si>
  <si>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</si>
  <si>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</si>
  <si>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</si>
  <si>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</si>
  <si>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</si>
  <si>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</si>
  <si>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</si>
  <si>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</si>
  <si>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</si>
  <si>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</si>
  <si>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</si>
  <si>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</si>
  <si>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</si>
  <si>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</si>
  <si>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</si>
  <si>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</si>
  <si>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</si>
  <si>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</si>
  <si>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</si>
  <si>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</si>
  <si>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</si>
  <si>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</si>
  <si>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</si>
  <si>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</si>
  <si>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</si>
  <si>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</si>
  <si>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</si>
  <si>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</si>
  <si>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</si>
  <si>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</si>
  <si>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</si>
  <si>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</si>
  <si>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</si>
  <si>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</si>
  <si>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</si>
  <si>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</si>
  <si>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</si>
  <si>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</si>
  <si>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</si>
  <si>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</si>
  <si>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</si>
  <si>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</si>
  <si>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</si>
  <si>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</si>
  <si>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</si>
  <si>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</si>
  <si>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</si>
  <si>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</si>
  <si>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</si>
  <si>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</si>
  <si>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</si>
  <si>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</si>
  <si>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</si>
  <si>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</si>
  <si>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</si>
  <si>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</si>
  <si>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</si>
  <si>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</si>
  <si>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</si>
  <si>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</si>
  <si>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</si>
  <si>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</si>
  <si>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</si>
  <si>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</si>
  <si>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</si>
  <si>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</si>
  <si>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</si>
  <si>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</si>
  <si>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</si>
  <si>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</si>
  <si>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</si>
  <si>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</si>
  <si>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</si>
  <si>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</si>
  <si>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</si>
  <si>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</si>
  <si>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</si>
  <si>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</si>
  <si>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</si>
  <si>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</si>
  <si>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</si>
  <si>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</si>
  <si>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</si>
  <si>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</si>
  <si>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</si>
  <si>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</si>
  <si>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</si>
  <si>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</si>
  <si>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</si>
  <si>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</si>
  <si>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</si>
  <si>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</si>
  <si>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</si>
  <si>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</si>
  <si>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</si>
  <si>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</si>
  <si>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</si>
  <si>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</si>
  <si>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</si>
  <si>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</si>
  <si>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</si>
  <si>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</si>
  <si>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</si>
  <si>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</si>
  <si>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</si>
  <si>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</si>
  <si>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</si>
  <si>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</si>
  <si>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</si>
  <si>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</si>
  <si>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</si>
  <si>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</si>
  <si>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</si>
  <si>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</si>
  <si>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</si>
  <si>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</si>
  <si>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</si>
  <si>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July 1996</t>
  </si>
  <si>
    <t>August 2011</t>
  </si>
  <si>
    <t>NORTH HAMPTON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</si>
</sst>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EA4A7-6B8D-4E83-B020-655B24B4D802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F656" sqref="F65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896</v>
      </c>
      <c r="B2" s="21">
        <v>405</v>
      </c>
      <c r="C2" s="21">
        <v>405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f>124280.99+133.61</f>
        <v>124414.6</v>
      </c>
      <c r="G9" s="18">
        <v>208.3</v>
      </c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155332.25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f>114111.1+2096.31</f>
        <v>116207.41</v>
      </c>
      <c r="G12" s="18"/>
      <c r="H12" s="18">
        <v>123830.47</v>
      </c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17521.099999999999</v>
      </c>
      <c r="G13" s="18">
        <v>1896.03</v>
      </c>
      <c r="H13" s="18"/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11033.38</v>
      </c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269176.49</v>
      </c>
      <c r="G19" s="41">
        <f>SUM(G9:G18)</f>
        <v>2104.33</v>
      </c>
      <c r="H19" s="41">
        <f>SUM(H9:H18)</f>
        <v>123830.47</v>
      </c>
      <c r="I19" s="41">
        <f>SUM(I9:I18)</f>
        <v>0</v>
      </c>
      <c r="J19" s="41">
        <f>SUM(J9:J18)</f>
        <v>155332.25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>
        <v>2096.31</v>
      </c>
      <c r="H23" s="18">
        <v>114111.1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115842.52</v>
      </c>
      <c r="G25" s="18"/>
      <c r="H25" s="18">
        <v>9719.3700000000008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1470</v>
      </c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16019.99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133332.51</v>
      </c>
      <c r="G33" s="41">
        <f>SUM(G23:G32)</f>
        <v>2096.31</v>
      </c>
      <c r="H33" s="41">
        <f>SUM(H23:H32)</f>
        <v>123830.47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22759.73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>
        <v>80000</v>
      </c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>
        <v>9889.73</v>
      </c>
      <c r="G41" s="18">
        <v>8.02</v>
      </c>
      <c r="H41" s="18"/>
      <c r="I41" s="18"/>
      <c r="J41" s="13">
        <f>SUM(I449)</f>
        <v>155332.25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23194.52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135843.97999999998</v>
      </c>
      <c r="G43" s="41">
        <f>SUM(G35:G42)</f>
        <v>8.02</v>
      </c>
      <c r="H43" s="41">
        <f>SUM(H35:H42)</f>
        <v>0</v>
      </c>
      <c r="I43" s="41">
        <f>SUM(I35:I42)</f>
        <v>0</v>
      </c>
      <c r="J43" s="41">
        <f>SUM(J35:J42)</f>
        <v>155332.25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269176.49</v>
      </c>
      <c r="G44" s="41">
        <f>G43+G33</f>
        <v>2104.33</v>
      </c>
      <c r="H44" s="41">
        <f>H43+H33</f>
        <v>123830.47</v>
      </c>
      <c r="I44" s="41">
        <f>I43+I33</f>
        <v>0</v>
      </c>
      <c r="J44" s="41">
        <f>J43+J33</f>
        <v>155332.25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5531073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5531073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25483.84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26714.959999999999</v>
      </c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52198.8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2077.83</v>
      </c>
      <c r="G88" s="18"/>
      <c r="H88" s="18"/>
      <c r="I88" s="18"/>
      <c r="J88" s="18">
        <v>1736.27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122710.07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>
        <v>3022.59</v>
      </c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>
        <v>2923.03</v>
      </c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7757.5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15780.95</v>
      </c>
      <c r="G103" s="41">
        <f>SUM(G88:G102)</f>
        <v>122710.07</v>
      </c>
      <c r="H103" s="41">
        <f>SUM(H88:H102)</f>
        <v>0</v>
      </c>
      <c r="I103" s="41">
        <f>SUM(I88:I102)</f>
        <v>0</v>
      </c>
      <c r="J103" s="41">
        <f>SUM(J88:J102)</f>
        <v>1736.27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5599052.75</v>
      </c>
      <c r="G104" s="41">
        <f>G52+G103</f>
        <v>122710.07</v>
      </c>
      <c r="H104" s="41">
        <f>H52+H71+H86+H103</f>
        <v>0</v>
      </c>
      <c r="I104" s="41">
        <f>I52+I103</f>
        <v>0</v>
      </c>
      <c r="J104" s="41">
        <f>J52+J103</f>
        <v>1736.27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149674.54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1445226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57425.46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1652326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125398.46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/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2021.29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125398.46</v>
      </c>
      <c r="G128" s="41">
        <f>SUM(G115:G127)</f>
        <v>2021.29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1777724.46</v>
      </c>
      <c r="G132" s="41">
        <f>G113+SUM(G128:G129)</f>
        <v>2021.29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f>30700+1451.34+15292.3+44.52-4242.06</f>
        <v>43246.1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f>3425.48+1315.8</f>
        <v>4741.28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26716.05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f>94929.65+4297.5+7501.58-5.1+43.21</f>
        <v>106766.84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46899.3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>
        <v>0</v>
      </c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46899.3</v>
      </c>
      <c r="G154" s="41">
        <f>SUM(G142:G153)</f>
        <v>26716.05</v>
      </c>
      <c r="H154" s="41">
        <f>SUM(H142:H153)</f>
        <v>154754.22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>
        <v>7864.89</v>
      </c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46899.3</v>
      </c>
      <c r="G161" s="41">
        <f>G139+G154+SUM(G155:G160)</f>
        <v>34580.94</v>
      </c>
      <c r="H161" s="41">
        <f>H139+H154+SUM(H155:H160)</f>
        <v>154754.22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9150</v>
      </c>
      <c r="H171" s="18"/>
      <c r="I171" s="18"/>
      <c r="J171" s="18">
        <v>50000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9150</v>
      </c>
      <c r="H175" s="41">
        <f>SUM(H171:H174)</f>
        <v>0</v>
      </c>
      <c r="I175" s="41">
        <f>SUM(I171:I174)</f>
        <v>0</v>
      </c>
      <c r="J175" s="41">
        <f>SUM(J171:J174)</f>
        <v>50000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9150</v>
      </c>
      <c r="H184" s="41">
        <f>+H175+SUM(H180:H183)</f>
        <v>0</v>
      </c>
      <c r="I184" s="41">
        <f>I169+I175+SUM(I180:I183)</f>
        <v>0</v>
      </c>
      <c r="J184" s="41">
        <f>J175</f>
        <v>50000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7423676.5099999998</v>
      </c>
      <c r="G185" s="47">
        <f>G104+G132+G161+G184</f>
        <v>168462.3</v>
      </c>
      <c r="H185" s="47">
        <f>H104+H132+H161+H184</f>
        <v>154754.22</v>
      </c>
      <c r="I185" s="47">
        <f>I104+I132+I161+I184</f>
        <v>0</v>
      </c>
      <c r="J185" s="47">
        <f>J104+J132+J184</f>
        <v>51736.27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2342064.88</v>
      </c>
      <c r="G189" s="18">
        <f>738274.37+1730</f>
        <v>740004.37</v>
      </c>
      <c r="H189" s="18">
        <v>14594.05</v>
      </c>
      <c r="I189" s="18">
        <f>68964.86+1431.35+0.71</f>
        <v>70396.920000000013</v>
      </c>
      <c r="J189" s="18">
        <v>4238.3</v>
      </c>
      <c r="K189" s="18"/>
      <c r="L189" s="19">
        <f>SUM(F189:K189)</f>
        <v>3171298.5199999996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878260.1</v>
      </c>
      <c r="G190" s="18">
        <v>286170.23999999999</v>
      </c>
      <c r="H190" s="18">
        <f>105597.1-2713.94</f>
        <v>102883.16</v>
      </c>
      <c r="I190" s="18">
        <v>4231.45</v>
      </c>
      <c r="J190" s="18">
        <v>2389.0300000000002</v>
      </c>
      <c r="K190" s="18">
        <v>655</v>
      </c>
      <c r="L190" s="19">
        <f>SUM(F190:K190)</f>
        <v>1274588.9799999997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33478.5</v>
      </c>
      <c r="G192" s="18">
        <v>2561.11</v>
      </c>
      <c r="H192" s="18">
        <v>935</v>
      </c>
      <c r="I192" s="18">
        <f>12649.78+413.35</f>
        <v>13063.130000000001</v>
      </c>
      <c r="J192" s="18"/>
      <c r="K192" s="18">
        <f>65955.8+860</f>
        <v>66815.8</v>
      </c>
      <c r="L192" s="19">
        <f>SUM(F192:K192)</f>
        <v>116853.54000000001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f>144218.66+51175.74+242232.77</f>
        <v>437627.17</v>
      </c>
      <c r="G194" s="18">
        <v>169760.27</v>
      </c>
      <c r="H194" s="18">
        <v>775</v>
      </c>
      <c r="I194" s="18">
        <f>429.56+2011.89+1137.42</f>
        <v>3578.8700000000003</v>
      </c>
      <c r="J194" s="18"/>
      <c r="K194" s="18"/>
      <c r="L194" s="19">
        <f t="shared" ref="L194:L200" si="0">SUM(F194:K194)</f>
        <v>611741.30999999994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f>2000+91058.24+188008.36</f>
        <v>281066.59999999998</v>
      </c>
      <c r="G195" s="18">
        <f>8367.75+89658.72</f>
        <v>98026.47</v>
      </c>
      <c r="H195" s="18">
        <f>13385.18+9290.41</f>
        <v>22675.59</v>
      </c>
      <c r="I195" s="18">
        <f>2296.81+22730.84+31677.1</f>
        <v>56704.75</v>
      </c>
      <c r="J195" s="18">
        <f>1723.71+58625.73</f>
        <v>60349.440000000002</v>
      </c>
      <c r="K195" s="18">
        <f>1073.5+420</f>
        <v>1493.5</v>
      </c>
      <c r="L195" s="19">
        <f t="shared" si="0"/>
        <v>520316.35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13770</v>
      </c>
      <c r="G196" s="18">
        <v>1053.4100000000001</v>
      </c>
      <c r="H196" s="18">
        <f>21165.25+158789</f>
        <v>179954.25</v>
      </c>
      <c r="I196" s="18"/>
      <c r="J196" s="18"/>
      <c r="K196" s="18">
        <v>22202.17</v>
      </c>
      <c r="L196" s="19">
        <f t="shared" si="0"/>
        <v>216979.83000000002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186825.43</v>
      </c>
      <c r="G197" s="18">
        <f>65462.25+8268</f>
        <v>73730.25</v>
      </c>
      <c r="H197" s="18">
        <v>15653.18</v>
      </c>
      <c r="I197" s="18">
        <v>1560.38</v>
      </c>
      <c r="J197" s="18"/>
      <c r="K197" s="18">
        <v>1207.96</v>
      </c>
      <c r="L197" s="19">
        <f t="shared" si="0"/>
        <v>278977.2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177443.52</v>
      </c>
      <c r="G199" s="18">
        <v>87241.81</v>
      </c>
      <c r="H199" s="18">
        <f>115495.96+46958.22+300.97</f>
        <v>162755.15</v>
      </c>
      <c r="I199" s="18">
        <v>121973.62</v>
      </c>
      <c r="J199" s="18">
        <f>10352.93+9766.7</f>
        <v>20119.63</v>
      </c>
      <c r="K199" s="18"/>
      <c r="L199" s="19">
        <f t="shared" si="0"/>
        <v>569533.73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f>247735.53+40.25+5535.7+7141.54+18160.51</f>
        <v>278613.53000000003</v>
      </c>
      <c r="I200" s="18"/>
      <c r="J200" s="18"/>
      <c r="K200" s="18"/>
      <c r="L200" s="19">
        <f t="shared" si="0"/>
        <v>278613.53000000003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>
        <v>42809.34</v>
      </c>
      <c r="H201" s="18"/>
      <c r="I201" s="18"/>
      <c r="J201" s="18"/>
      <c r="K201" s="18">
        <v>304</v>
      </c>
      <c r="L201" s="19">
        <f>SUM(F201:K201)</f>
        <v>43113.34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4350536.2</v>
      </c>
      <c r="G203" s="41">
        <f t="shared" si="1"/>
        <v>1501357.27</v>
      </c>
      <c r="H203" s="41">
        <f t="shared" si="1"/>
        <v>778838.91</v>
      </c>
      <c r="I203" s="41">
        <f t="shared" si="1"/>
        <v>271509.12</v>
      </c>
      <c r="J203" s="41">
        <f t="shared" si="1"/>
        <v>87096.400000000009</v>
      </c>
      <c r="K203" s="41">
        <f t="shared" si="1"/>
        <v>92678.430000000008</v>
      </c>
      <c r="L203" s="41">
        <f t="shared" si="1"/>
        <v>7082016.3299999991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/>
      <c r="I225" s="18"/>
      <c r="J225" s="18"/>
      <c r="K225" s="18"/>
      <c r="L225" s="19">
        <f>SUM(F225:K225)</f>
        <v>0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/>
      <c r="I236" s="18"/>
      <c r="J236" s="18"/>
      <c r="K236" s="18"/>
      <c r="L236" s="19">
        <f t="shared" si="4"/>
        <v>0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0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0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>
        <v>12090.41</v>
      </c>
      <c r="I247" s="18"/>
      <c r="J247" s="18"/>
      <c r="K247" s="18"/>
      <c r="L247" s="19">
        <f t="shared" si="6"/>
        <v>12090.41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12090.41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12090.41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4350536.2</v>
      </c>
      <c r="G249" s="41">
        <f t="shared" si="8"/>
        <v>1501357.27</v>
      </c>
      <c r="H249" s="41">
        <f t="shared" si="8"/>
        <v>790929.32000000007</v>
      </c>
      <c r="I249" s="41">
        <f t="shared" si="8"/>
        <v>271509.12</v>
      </c>
      <c r="J249" s="41">
        <f t="shared" si="8"/>
        <v>87096.400000000009</v>
      </c>
      <c r="K249" s="41">
        <f t="shared" si="8"/>
        <v>92678.430000000008</v>
      </c>
      <c r="L249" s="41">
        <f t="shared" si="8"/>
        <v>7094106.7399999993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410000</v>
      </c>
      <c r="L252" s="19">
        <f>SUM(F252:K252)</f>
        <v>410000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63147.5</v>
      </c>
      <c r="L253" s="19">
        <f>SUM(F253:K253)</f>
        <v>63147.5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9150</v>
      </c>
      <c r="L255" s="19">
        <f>SUM(F255:K255)</f>
        <v>9150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50000</v>
      </c>
      <c r="L258" s="19">
        <f t="shared" si="9"/>
        <v>50000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532297.5</v>
      </c>
      <c r="L262" s="41">
        <f t="shared" si="9"/>
        <v>532297.5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4350536.2</v>
      </c>
      <c r="G263" s="42">
        <f t="shared" si="11"/>
        <v>1501357.27</v>
      </c>
      <c r="H263" s="42">
        <f t="shared" si="11"/>
        <v>790929.32000000007</v>
      </c>
      <c r="I263" s="42">
        <f t="shared" si="11"/>
        <v>271509.12</v>
      </c>
      <c r="J263" s="42">
        <f t="shared" si="11"/>
        <v>87096.400000000009</v>
      </c>
      <c r="K263" s="42">
        <f t="shared" si="11"/>
        <v>624975.93000000005</v>
      </c>
      <c r="L263" s="42">
        <f t="shared" si="11"/>
        <v>7626404.2399999993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17630.830000000002</v>
      </c>
      <c r="G268" s="18">
        <v>1381.66</v>
      </c>
      <c r="H268" s="18">
        <f>20041+1925</f>
        <v>21966</v>
      </c>
      <c r="I268" s="18">
        <f>2873.33+2673+58.5+650</f>
        <v>6254.83</v>
      </c>
      <c r="J268" s="18"/>
      <c r="K268" s="18"/>
      <c r="L268" s="19">
        <f>SUM(F268:K268)</f>
        <v>47233.320000000007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53322.65</v>
      </c>
      <c r="G269" s="18">
        <f>9627.24+330.61-242.93</f>
        <v>9714.92</v>
      </c>
      <c r="H269" s="18">
        <f>39321.5+600+2000</f>
        <v>41921.5</v>
      </c>
      <c r="I269" s="18"/>
      <c r="J269" s="18"/>
      <c r="K269" s="18"/>
      <c r="L269" s="19">
        <f>SUM(F269:K269)</f>
        <v>104959.07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/>
      <c r="I274" s="18">
        <v>26.98</v>
      </c>
      <c r="J274" s="18"/>
      <c r="K274" s="18"/>
      <c r="L274" s="19">
        <f t="shared" si="12"/>
        <v>26.98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>
        <f>2719.92+1732.74+80.13-1997.94</f>
        <v>2534.85</v>
      </c>
      <c r="L275" s="19">
        <f t="shared" si="12"/>
        <v>2534.85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70953.48000000001</v>
      </c>
      <c r="G282" s="42">
        <f t="shared" si="13"/>
        <v>11096.58</v>
      </c>
      <c r="H282" s="42">
        <f t="shared" si="13"/>
        <v>63887.5</v>
      </c>
      <c r="I282" s="42">
        <f t="shared" si="13"/>
        <v>6281.8099999999995</v>
      </c>
      <c r="J282" s="42">
        <f t="shared" si="13"/>
        <v>0</v>
      </c>
      <c r="K282" s="42">
        <f t="shared" si="13"/>
        <v>2534.85</v>
      </c>
      <c r="L282" s="41">
        <f t="shared" si="13"/>
        <v>154754.22000000003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70953.48000000001</v>
      </c>
      <c r="G330" s="41">
        <f t="shared" si="20"/>
        <v>11096.58</v>
      </c>
      <c r="H330" s="41">
        <f t="shared" si="20"/>
        <v>63887.5</v>
      </c>
      <c r="I330" s="41">
        <f t="shared" si="20"/>
        <v>6281.8099999999995</v>
      </c>
      <c r="J330" s="41">
        <f t="shared" si="20"/>
        <v>0</v>
      </c>
      <c r="K330" s="41">
        <f t="shared" si="20"/>
        <v>2534.85</v>
      </c>
      <c r="L330" s="41">
        <f t="shared" si="20"/>
        <v>154754.22000000003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70953.48000000001</v>
      </c>
      <c r="G344" s="41">
        <f>G330</f>
        <v>11096.58</v>
      </c>
      <c r="H344" s="41">
        <f>H330</f>
        <v>63887.5</v>
      </c>
      <c r="I344" s="41">
        <f>I330</f>
        <v>6281.8099999999995</v>
      </c>
      <c r="J344" s="41">
        <f>J330</f>
        <v>0</v>
      </c>
      <c r="K344" s="47">
        <f>K330+K343</f>
        <v>2534.85</v>
      </c>
      <c r="L344" s="41">
        <f>L330+L343</f>
        <v>154754.22000000003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80901.759999999995</v>
      </c>
      <c r="G350" s="18"/>
      <c r="H350" s="18">
        <v>1584.79</v>
      </c>
      <c r="I350" s="18">
        <f>4118.5+73094.4+7864.89</f>
        <v>85077.79</v>
      </c>
      <c r="J350" s="18">
        <v>350.88</v>
      </c>
      <c r="K350" s="18">
        <v>631.32000000000005</v>
      </c>
      <c r="L350" s="13">
        <f>SUM(F350:K350)</f>
        <v>168546.53999999998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80901.759999999995</v>
      </c>
      <c r="G354" s="47">
        <f t="shared" si="22"/>
        <v>0</v>
      </c>
      <c r="H354" s="47">
        <f t="shared" si="22"/>
        <v>1584.79</v>
      </c>
      <c r="I354" s="47">
        <f t="shared" si="22"/>
        <v>85077.79</v>
      </c>
      <c r="J354" s="47">
        <f t="shared" si="22"/>
        <v>350.88</v>
      </c>
      <c r="K354" s="47">
        <f t="shared" si="22"/>
        <v>631.32000000000005</v>
      </c>
      <c r="L354" s="47">
        <f t="shared" si="22"/>
        <v>168546.53999999998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f>73094.4+7864.89</f>
        <v>80959.289999999994</v>
      </c>
      <c r="G359" s="18"/>
      <c r="H359" s="18"/>
      <c r="I359" s="56">
        <f>SUM(F359:H359)</f>
        <v>80959.289999999994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4118.5</v>
      </c>
      <c r="G360" s="63"/>
      <c r="H360" s="63"/>
      <c r="I360" s="56">
        <f>SUM(F360:H360)</f>
        <v>4118.5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85077.79</v>
      </c>
      <c r="G361" s="47">
        <f>SUM(G359:G360)</f>
        <v>0</v>
      </c>
      <c r="H361" s="47">
        <f>SUM(H359:H360)</f>
        <v>0</v>
      </c>
      <c r="I361" s="47">
        <f>SUM(I359:I360)</f>
        <v>85077.79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>
        <v>50000</v>
      </c>
      <c r="H388" s="18">
        <v>1736.27</v>
      </c>
      <c r="I388" s="18"/>
      <c r="J388" s="24" t="s">
        <v>312</v>
      </c>
      <c r="K388" s="24" t="s">
        <v>312</v>
      </c>
      <c r="L388" s="56">
        <f t="shared" si="26"/>
        <v>51736.27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50000</v>
      </c>
      <c r="H393" s="47">
        <f>SUM(H387:H392)</f>
        <v>1736.27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51736.27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50000</v>
      </c>
      <c r="H400" s="47">
        <f>H385+H393+H399</f>
        <v>1736.27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51736.27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>
        <v>155332.25</v>
      </c>
      <c r="H432" s="18"/>
      <c r="I432" s="56">
        <f t="shared" si="33"/>
        <v>155332.25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155332.25</v>
      </c>
      <c r="H438" s="13">
        <f>SUM(H431:H437)</f>
        <v>0</v>
      </c>
      <c r="I438" s="13">
        <f>SUM(I431:I437)</f>
        <v>155332.25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>
        <v>155332.25</v>
      </c>
      <c r="H449" s="18"/>
      <c r="I449" s="56">
        <f>SUM(F449:H449)</f>
        <v>155332.25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155332.25</v>
      </c>
      <c r="H450" s="83">
        <f>SUM(H446:H449)</f>
        <v>0</v>
      </c>
      <c r="I450" s="83">
        <f>SUM(I446:I449)</f>
        <v>155332.25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155332.25</v>
      </c>
      <c r="H451" s="42">
        <f>H444+H450</f>
        <v>0</v>
      </c>
      <c r="I451" s="42">
        <f>I444+I450</f>
        <v>155332.25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338571.71</v>
      </c>
      <c r="G455" s="18">
        <v>92.26</v>
      </c>
      <c r="H455" s="18">
        <v>0</v>
      </c>
      <c r="I455" s="18"/>
      <c r="J455" s="18">
        <v>103595.98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7423676.5099999998</v>
      </c>
      <c r="G458" s="18">
        <v>168462.3</v>
      </c>
      <c r="H458" s="18">
        <v>154754.22</v>
      </c>
      <c r="I458" s="18"/>
      <c r="J458" s="18">
        <v>51736.27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7423676.5099999998</v>
      </c>
      <c r="G460" s="53">
        <f>SUM(G458:G459)</f>
        <v>168462.3</v>
      </c>
      <c r="H460" s="53">
        <f>SUM(H458:H459)</f>
        <v>154754.22</v>
      </c>
      <c r="I460" s="53">
        <f>SUM(I458:I459)</f>
        <v>0</v>
      </c>
      <c r="J460" s="53">
        <f>SUM(J458:J459)</f>
        <v>51736.27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7626404.2400000002</v>
      </c>
      <c r="G462" s="18">
        <v>168546.54</v>
      </c>
      <c r="H462" s="18">
        <v>154754.22</v>
      </c>
      <c r="I462" s="18"/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7626404.2400000002</v>
      </c>
      <c r="G464" s="53">
        <f>SUM(G462:G463)</f>
        <v>168546.54</v>
      </c>
      <c r="H464" s="53">
        <f>SUM(H462:H463)</f>
        <v>154754.22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135843.97999999952</v>
      </c>
      <c r="G466" s="53">
        <f>(G455+G460)- G464</f>
        <v>8.0199999999895226</v>
      </c>
      <c r="H466" s="53">
        <f>(H455+H460)- H464</f>
        <v>0</v>
      </c>
      <c r="I466" s="53">
        <f>(I455+I460)- I464</f>
        <v>0</v>
      </c>
      <c r="J466" s="53">
        <f>(J455+J460)- J464</f>
        <v>155332.25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15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4" t="s">
        <v>894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895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4780000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5.67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1305000</v>
      </c>
      <c r="G485" s="18"/>
      <c r="H485" s="18"/>
      <c r="I485" s="18"/>
      <c r="J485" s="18"/>
      <c r="K485" s="53">
        <f>SUM(F485:J485)</f>
        <v>1305000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f>37416.25+25731.25</f>
        <v>63147.5</v>
      </c>
      <c r="G487" s="18"/>
      <c r="H487" s="18"/>
      <c r="I487" s="18"/>
      <c r="J487" s="18"/>
      <c r="K487" s="53">
        <f t="shared" si="34"/>
        <v>63147.5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1355000</v>
      </c>
      <c r="G488" s="205"/>
      <c r="H488" s="205"/>
      <c r="I488" s="205"/>
      <c r="J488" s="205"/>
      <c r="K488" s="206">
        <f t="shared" si="34"/>
        <v>1355000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50181.25</v>
      </c>
      <c r="G489" s="18"/>
      <c r="H489" s="18"/>
      <c r="I489" s="18"/>
      <c r="J489" s="18"/>
      <c r="K489" s="53">
        <f t="shared" si="34"/>
        <v>50181.25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1405181.25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1405181.25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895000</v>
      </c>
      <c r="G491" s="205"/>
      <c r="H491" s="205"/>
      <c r="I491" s="205"/>
      <c r="J491" s="205"/>
      <c r="K491" s="206">
        <f t="shared" si="34"/>
        <v>895000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36956.25</v>
      </c>
      <c r="G492" s="18"/>
      <c r="H492" s="18"/>
      <c r="I492" s="18"/>
      <c r="J492" s="18"/>
      <c r="K492" s="53">
        <f t="shared" si="34"/>
        <v>36956.25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931956.25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931956.25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>388732.24+382137.88</f>
        <v>770870.12</v>
      </c>
      <c r="G511" s="18">
        <v>242001.65</v>
      </c>
      <c r="H511" s="18">
        <f>338.26+18125.23</f>
        <v>18463.489999999998</v>
      </c>
      <c r="I511" s="18">
        <v>4231.45</v>
      </c>
      <c r="J511" s="18">
        <v>2389.0300000000002</v>
      </c>
      <c r="K511" s="18"/>
      <c r="L511" s="88">
        <f>SUM(F511:K511)</f>
        <v>1037955.74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/>
      <c r="I513" s="18"/>
      <c r="J513" s="18"/>
      <c r="K513" s="18"/>
      <c r="L513" s="88">
        <f>SUM(F513:K513)</f>
        <v>0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770870.12</v>
      </c>
      <c r="G514" s="108">
        <f t="shared" ref="G514:L514" si="35">SUM(G511:G513)</f>
        <v>242001.65</v>
      </c>
      <c r="H514" s="108">
        <f t="shared" si="35"/>
        <v>18463.489999999998</v>
      </c>
      <c r="I514" s="108">
        <f t="shared" si="35"/>
        <v>4231.45</v>
      </c>
      <c r="J514" s="108">
        <f t="shared" si="35"/>
        <v>2389.0300000000002</v>
      </c>
      <c r="K514" s="108">
        <f t="shared" si="35"/>
        <v>0</v>
      </c>
      <c r="L514" s="89">
        <f t="shared" si="35"/>
        <v>1037955.74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242232.77</v>
      </c>
      <c r="G516" s="18">
        <v>89170.28</v>
      </c>
      <c r="H516" s="18"/>
      <c r="I516" s="18">
        <v>1137.42</v>
      </c>
      <c r="J516" s="18"/>
      <c r="K516" s="18"/>
      <c r="L516" s="88">
        <f>SUM(F516:K516)</f>
        <v>332540.46999999997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242232.77</v>
      </c>
      <c r="G519" s="89">
        <f t="shared" ref="G519:L519" si="36">SUM(G516:G518)</f>
        <v>89170.28</v>
      </c>
      <c r="H519" s="89">
        <f t="shared" si="36"/>
        <v>0</v>
      </c>
      <c r="I519" s="89">
        <f t="shared" si="36"/>
        <v>1137.42</v>
      </c>
      <c r="J519" s="89">
        <f t="shared" si="36"/>
        <v>0</v>
      </c>
      <c r="K519" s="89">
        <f t="shared" si="36"/>
        <v>0</v>
      </c>
      <c r="L519" s="89">
        <f t="shared" si="36"/>
        <v>332540.46999999997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f>77555.41+29834.57</f>
        <v>107389.98000000001</v>
      </c>
      <c r="G521" s="18">
        <v>44168.58</v>
      </c>
      <c r="H521" s="18"/>
      <c r="I521" s="18"/>
      <c r="J521" s="18"/>
      <c r="K521" s="18">
        <v>655</v>
      </c>
      <c r="L521" s="88">
        <f>SUM(F521:K521)</f>
        <v>152213.56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107389.98000000001</v>
      </c>
      <c r="G524" s="89">
        <f t="shared" ref="G524:L524" si="37">SUM(G521:G523)</f>
        <v>44168.58</v>
      </c>
      <c r="H524" s="89">
        <f t="shared" si="37"/>
        <v>0</v>
      </c>
      <c r="I524" s="89">
        <f t="shared" si="37"/>
        <v>0</v>
      </c>
      <c r="J524" s="89">
        <f t="shared" si="37"/>
        <v>0</v>
      </c>
      <c r="K524" s="89">
        <f t="shared" si="37"/>
        <v>655</v>
      </c>
      <c r="L524" s="89">
        <f t="shared" si="37"/>
        <v>152213.56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v>87133.61</v>
      </c>
      <c r="I526" s="18"/>
      <c r="J526" s="18"/>
      <c r="K526" s="18"/>
      <c r="L526" s="88">
        <f>SUM(F526:K526)</f>
        <v>87133.61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87133.61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87133.61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40.25</v>
      </c>
      <c r="I531" s="18"/>
      <c r="J531" s="18"/>
      <c r="K531" s="18"/>
      <c r="L531" s="88">
        <f>SUM(F531:K531)</f>
        <v>40.25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40.25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40.25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1120492.8700000001</v>
      </c>
      <c r="G535" s="89">
        <f t="shared" ref="G535:L535" si="40">G514+G519+G524+G529+G534</f>
        <v>375340.51</v>
      </c>
      <c r="H535" s="89">
        <f t="shared" si="40"/>
        <v>105637.35</v>
      </c>
      <c r="I535" s="89">
        <f t="shared" si="40"/>
        <v>5368.87</v>
      </c>
      <c r="J535" s="89">
        <f t="shared" si="40"/>
        <v>2389.0300000000002</v>
      </c>
      <c r="K535" s="89">
        <f t="shared" si="40"/>
        <v>655</v>
      </c>
      <c r="L535" s="89">
        <f t="shared" si="40"/>
        <v>1609883.6300000001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1037955.74</v>
      </c>
      <c r="G539" s="87">
        <f>L516</f>
        <v>332540.46999999997</v>
      </c>
      <c r="H539" s="87">
        <f>L521</f>
        <v>152213.56</v>
      </c>
      <c r="I539" s="87">
        <f>L526</f>
        <v>87133.61</v>
      </c>
      <c r="J539" s="87">
        <f>L531</f>
        <v>40.25</v>
      </c>
      <c r="K539" s="87">
        <f>SUM(F539:J539)</f>
        <v>1609883.6300000001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0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0</v>
      </c>
      <c r="K541" s="87">
        <f>SUM(F541:J541)</f>
        <v>0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1037955.74</v>
      </c>
      <c r="G542" s="89">
        <f t="shared" si="41"/>
        <v>332540.46999999997</v>
      </c>
      <c r="H542" s="89">
        <f t="shared" si="41"/>
        <v>152213.56</v>
      </c>
      <c r="I542" s="89">
        <f t="shared" si="41"/>
        <v>87133.61</v>
      </c>
      <c r="J542" s="89">
        <f t="shared" si="41"/>
        <v>40.25</v>
      </c>
      <c r="K542" s="89">
        <f t="shared" si="41"/>
        <v>1609883.6300000001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/>
      <c r="I572" s="87">
        <f t="shared" si="46"/>
        <v>0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f>247735.53+18160.51</f>
        <v>265896.03999999998</v>
      </c>
      <c r="I581" s="18"/>
      <c r="J581" s="18"/>
      <c r="K581" s="104">
        <f t="shared" ref="K581:K587" si="47">SUM(H581:J581)</f>
        <v>265896.03999999998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40.25</v>
      </c>
      <c r="I582" s="18"/>
      <c r="J582" s="18"/>
      <c r="K582" s="104">
        <f t="shared" si="47"/>
        <v>40.25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5535.7</v>
      </c>
      <c r="I584" s="18"/>
      <c r="J584" s="18"/>
      <c r="K584" s="104">
        <f t="shared" si="47"/>
        <v>5535.7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7141.54</v>
      </c>
      <c r="I585" s="18"/>
      <c r="J585" s="18"/>
      <c r="K585" s="104">
        <f t="shared" si="47"/>
        <v>7141.54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278613.52999999997</v>
      </c>
      <c r="I588" s="108">
        <f>SUM(I581:I587)</f>
        <v>0</v>
      </c>
      <c r="J588" s="108">
        <f>SUM(J581:J587)</f>
        <v>0</v>
      </c>
      <c r="K588" s="108">
        <f>SUM(K581:K587)</f>
        <v>278613.52999999997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87096.4</v>
      </c>
      <c r="I594" s="18"/>
      <c r="J594" s="18"/>
      <c r="K594" s="104">
        <f>SUM(H594:J594)</f>
        <v>87096.4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87096.4</v>
      </c>
      <c r="I595" s="108">
        <f>SUM(I592:I594)</f>
        <v>0</v>
      </c>
      <c r="J595" s="108">
        <f>SUM(J592:J594)</f>
        <v>0</v>
      </c>
      <c r="K595" s="108">
        <f>SUM(K592:K594)</f>
        <v>87096.4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269176.49</v>
      </c>
      <c r="H607" s="109">
        <f>SUM(F44)</f>
        <v>269176.49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2104.33</v>
      </c>
      <c r="H608" s="109">
        <f>SUM(G44)</f>
        <v>2104.33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123830.47</v>
      </c>
      <c r="H609" s="109">
        <f>SUM(H44)</f>
        <v>123830.47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155332.25</v>
      </c>
      <c r="H611" s="109">
        <f>SUM(J44)</f>
        <v>155332.25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135843.97999999998</v>
      </c>
      <c r="H612" s="109">
        <f>F466</f>
        <v>135843.97999999952</v>
      </c>
      <c r="I612" s="121" t="s">
        <v>106</v>
      </c>
      <c r="J612" s="109">
        <f t="shared" ref="J612:J645" si="49">G612-H612</f>
        <v>4.6566128730773926E-10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8.02</v>
      </c>
      <c r="H613" s="109">
        <f>G466</f>
        <v>8.0199999999895226</v>
      </c>
      <c r="I613" s="121" t="s">
        <v>108</v>
      </c>
      <c r="J613" s="109">
        <f t="shared" si="49"/>
        <v>1.0476952638782677E-11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155332.25</v>
      </c>
      <c r="H616" s="109">
        <f>J466</f>
        <v>155332.25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7423676.5099999998</v>
      </c>
      <c r="H617" s="104">
        <f>SUM(F458)</f>
        <v>7423676.5099999998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168462.3</v>
      </c>
      <c r="H618" s="104">
        <f>SUM(G458)</f>
        <v>168462.3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154754.22</v>
      </c>
      <c r="H619" s="104">
        <f>SUM(H458)</f>
        <v>154754.22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51736.27</v>
      </c>
      <c r="H621" s="104">
        <f>SUM(J458)</f>
        <v>51736.27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7626404.2399999993</v>
      </c>
      <c r="H622" s="104">
        <f>SUM(F462)</f>
        <v>7626404.2400000002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154754.22000000003</v>
      </c>
      <c r="H623" s="104">
        <f>SUM(H462)</f>
        <v>154754.22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85077.79</v>
      </c>
      <c r="H624" s="104">
        <f>I361</f>
        <v>85077.79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168546.53999999998</v>
      </c>
      <c r="H625" s="104">
        <f>SUM(G462)</f>
        <v>168546.54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51736.27</v>
      </c>
      <c r="H627" s="164">
        <f>SUM(J458)</f>
        <v>51736.27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155332.25</v>
      </c>
      <c r="H630" s="104">
        <f>SUM(G451)</f>
        <v>155332.25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155332.25</v>
      </c>
      <c r="H632" s="104">
        <f>SUM(I451)</f>
        <v>155332.25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1736.27</v>
      </c>
      <c r="H634" s="104">
        <f>H400</f>
        <v>1736.27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50000</v>
      </c>
      <c r="H635" s="104">
        <f>G400</f>
        <v>50000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51736.27</v>
      </c>
      <c r="H636" s="104">
        <f>L400</f>
        <v>51736.27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278613.52999999997</v>
      </c>
      <c r="H637" s="104">
        <f>L200+L218+L236</f>
        <v>278613.53000000003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87096.4</v>
      </c>
      <c r="H638" s="104">
        <f>(J249+J330)-(J247+J328)</f>
        <v>87096.400000000009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278613.53000000003</v>
      </c>
      <c r="H639" s="104">
        <f>H588</f>
        <v>278613.52999999997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0</v>
      </c>
      <c r="H641" s="104">
        <f>J588</f>
        <v>0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9150</v>
      </c>
      <c r="H642" s="104">
        <f>K255+K337</f>
        <v>9150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50000</v>
      </c>
      <c r="H645" s="104">
        <f>K258+K339</f>
        <v>50000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7405317.0899999989</v>
      </c>
      <c r="G650" s="19">
        <f>(L221+L301+L351)</f>
        <v>0</v>
      </c>
      <c r="H650" s="19">
        <f>(L239+L320+L352)</f>
        <v>0</v>
      </c>
      <c r="I650" s="19">
        <f>SUM(F650:H650)</f>
        <v>7405317.0899999989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122710.07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122710.07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278613.53000000003</v>
      </c>
      <c r="G652" s="19">
        <f>(L218+L298)-(J218+J298)</f>
        <v>0</v>
      </c>
      <c r="H652" s="19">
        <f>(L236+L317)-(J236+J317)</f>
        <v>0</v>
      </c>
      <c r="I652" s="19">
        <f>SUM(F652:H652)</f>
        <v>278613.53000000003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87096.4</v>
      </c>
      <c r="G653" s="200">
        <f>SUM(G565:G577)+SUM(I592:I594)+L602</f>
        <v>0</v>
      </c>
      <c r="H653" s="200">
        <f>SUM(H565:H577)+SUM(J592:J594)+L603</f>
        <v>0</v>
      </c>
      <c r="I653" s="19">
        <f>SUM(F653:H653)</f>
        <v>87096.4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6916897.0899999989</v>
      </c>
      <c r="G654" s="19">
        <f>G650-SUM(G651:G653)</f>
        <v>0</v>
      </c>
      <c r="H654" s="19">
        <f>H650-SUM(H651:H653)</f>
        <v>0</v>
      </c>
      <c r="I654" s="19">
        <f>I650-SUM(I651:I653)</f>
        <v>6916897.0899999989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452.1</v>
      </c>
      <c r="G655" s="249"/>
      <c r="H655" s="249"/>
      <c r="I655" s="19">
        <f>SUM(F655:H655)</f>
        <v>452.1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15299.48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15299.48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15299.48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15299.48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9E0C8-50C3-4156-B4A7-83B6002950D4}">
  <sheetPr>
    <tabColor indexed="20"/>
  </sheetPr>
  <dimension ref="A1:C52"/>
  <sheetViews>
    <sheetView topLeftCell="A4" workbookViewId="0">
      <selection activeCell="B40" sqref="B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NORTH HAMPTON SD</v>
      </c>
      <c r="C1" s="239" t="s">
        <v>873</v>
      </c>
    </row>
    <row r="2" spans="1:3" x14ac:dyDescent="0.2">
      <c r="A2" s="234"/>
      <c r="B2" s="233"/>
    </row>
    <row r="3" spans="1:3" x14ac:dyDescent="0.2">
      <c r="A3" s="274" t="s">
        <v>818</v>
      </c>
      <c r="B3" s="274"/>
      <c r="C3" s="274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817</v>
      </c>
      <c r="C6" s="273"/>
    </row>
    <row r="7" spans="1:3" x14ac:dyDescent="0.2">
      <c r="A7" s="240" t="s">
        <v>820</v>
      </c>
      <c r="B7" s="271" t="s">
        <v>816</v>
      </c>
      <c r="C7" s="272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2359695.71</v>
      </c>
      <c r="C9" s="230">
        <f>'DOE25'!G189+'DOE25'!G207+'DOE25'!G225+'DOE25'!G268+'DOE25'!G287+'DOE25'!G306</f>
        <v>741386.03</v>
      </c>
    </row>
    <row r="10" spans="1:3" x14ac:dyDescent="0.2">
      <c r="A10" t="s">
        <v>813</v>
      </c>
      <c r="B10" s="241">
        <f>2187214.14+16418.33+1212.5</f>
        <v>2204844.9700000002</v>
      </c>
      <c r="C10" s="241">
        <f>714666.8+1381.66+1730</f>
        <v>717778.46000000008</v>
      </c>
    </row>
    <row r="11" spans="1:3" x14ac:dyDescent="0.2">
      <c r="A11" t="s">
        <v>814</v>
      </c>
      <c r="B11" s="241">
        <v>13943.79</v>
      </c>
      <c r="C11" s="241">
        <v>5232.7</v>
      </c>
    </row>
    <row r="12" spans="1:3" x14ac:dyDescent="0.2">
      <c r="A12" t="s">
        <v>815</v>
      </c>
      <c r="B12" s="241">
        <f>85824.81+55082.14</f>
        <v>140906.95000000001</v>
      </c>
      <c r="C12" s="241">
        <f>14161.09+4213.78</f>
        <v>18374.87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2359695.7100000004</v>
      </c>
      <c r="C13" s="232">
        <f>SUM(C10:C12)</f>
        <v>741386.03</v>
      </c>
    </row>
    <row r="14" spans="1:3" x14ac:dyDescent="0.2">
      <c r="B14" s="231"/>
      <c r="C14" s="231"/>
    </row>
    <row r="15" spans="1:3" x14ac:dyDescent="0.2">
      <c r="B15" s="273" t="s">
        <v>817</v>
      </c>
      <c r="C15" s="273"/>
    </row>
    <row r="16" spans="1:3" x14ac:dyDescent="0.2">
      <c r="A16" s="240" t="s">
        <v>821</v>
      </c>
      <c r="B16" s="271" t="s">
        <v>738</v>
      </c>
      <c r="C16" s="272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931582.75</v>
      </c>
      <c r="C18" s="230">
        <f>'DOE25'!G190+'DOE25'!G208+'DOE25'!G226+'DOE25'!G269+'DOE25'!G288+'DOE25'!G307</f>
        <v>295885.15999999997</v>
      </c>
    </row>
    <row r="19" spans="1:3" x14ac:dyDescent="0.2">
      <c r="A19" t="s">
        <v>813</v>
      </c>
      <c r="B19" s="241">
        <f>388732.24+42458.9+6968.45</f>
        <v>438159.59</v>
      </c>
      <c r="C19" s="241">
        <f>129016.83+9416.93</f>
        <v>138433.76</v>
      </c>
    </row>
    <row r="20" spans="1:3" x14ac:dyDescent="0.2">
      <c r="A20" t="s">
        <v>814</v>
      </c>
      <c r="B20" s="241">
        <f>382137.88+3895.3</f>
        <v>386033.18</v>
      </c>
      <c r="C20" s="241">
        <f>112984.83+297.99</f>
        <v>113282.82</v>
      </c>
    </row>
    <row r="21" spans="1:3" x14ac:dyDescent="0.2">
      <c r="A21" t="s">
        <v>815</v>
      </c>
      <c r="B21" s="241">
        <f>77555.41+29834.57</f>
        <v>107389.98000000001</v>
      </c>
      <c r="C21" s="241">
        <v>44168.58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931582.75</v>
      </c>
      <c r="C22" s="232">
        <f>SUM(C19:C21)</f>
        <v>295885.16000000003</v>
      </c>
    </row>
    <row r="23" spans="1:3" x14ac:dyDescent="0.2">
      <c r="B23" s="231"/>
      <c r="C23" s="231"/>
    </row>
    <row r="24" spans="1:3" x14ac:dyDescent="0.2">
      <c r="B24" s="273" t="s">
        <v>817</v>
      </c>
      <c r="C24" s="273"/>
    </row>
    <row r="25" spans="1:3" x14ac:dyDescent="0.2">
      <c r="A25" s="240" t="s">
        <v>822</v>
      </c>
      <c r="B25" s="271" t="s">
        <v>739</v>
      </c>
      <c r="C25" s="272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817</v>
      </c>
      <c r="C33" s="273"/>
    </row>
    <row r="34" spans="1:3" x14ac:dyDescent="0.2">
      <c r="A34" s="240" t="s">
        <v>823</v>
      </c>
      <c r="B34" s="271" t="s">
        <v>740</v>
      </c>
      <c r="C34" s="272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33478.5</v>
      </c>
      <c r="C36" s="236">
        <f>'DOE25'!G192+'DOE25'!G210+'DOE25'!G228+'DOE25'!G271+'DOE25'!G290+'DOE25'!G309</f>
        <v>2561.11</v>
      </c>
    </row>
    <row r="37" spans="1:3" x14ac:dyDescent="0.2">
      <c r="A37" t="s">
        <v>813</v>
      </c>
      <c r="B37" s="241"/>
      <c r="C37" s="241"/>
    </row>
    <row r="38" spans="1:3" x14ac:dyDescent="0.2">
      <c r="A38" t="s">
        <v>814</v>
      </c>
      <c r="B38" s="241"/>
      <c r="C38" s="241"/>
    </row>
    <row r="39" spans="1:3" x14ac:dyDescent="0.2">
      <c r="A39" t="s">
        <v>815</v>
      </c>
      <c r="B39" s="241">
        <v>33478.5</v>
      </c>
      <c r="C39" s="241">
        <v>2561.11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33478.5</v>
      </c>
      <c r="C40" s="232">
        <f>SUM(C37:C39)</f>
        <v>2561.11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16:C16"/>
    <mergeCell ref="B33:C33"/>
    <mergeCell ref="B34:C34"/>
    <mergeCell ref="B24:C24"/>
    <mergeCell ref="B25:C25"/>
    <mergeCell ref="A3:C3"/>
    <mergeCell ref="B6:C6"/>
    <mergeCell ref="B7:C7"/>
    <mergeCell ref="B15:C15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BF074-5E8E-4495-B899-41462CBD5C4F}">
  <sheetPr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NORTH HAMPTON SD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4562741.0399999991</v>
      </c>
      <c r="D5" s="20">
        <f>SUM('DOE25'!L189:L192)+SUM('DOE25'!L207:L210)+SUM('DOE25'!L225:L228)-F5-G5</f>
        <v>4488642.9099999992</v>
      </c>
      <c r="E5" s="244"/>
      <c r="F5" s="256">
        <f>SUM('DOE25'!J189:J192)+SUM('DOE25'!J207:J210)+SUM('DOE25'!J225:J228)</f>
        <v>6627.33</v>
      </c>
      <c r="G5" s="53">
        <f>SUM('DOE25'!K189:K192)+SUM('DOE25'!K207:K210)+SUM('DOE25'!K225:K228)</f>
        <v>67470.8</v>
      </c>
      <c r="H5" s="260"/>
    </row>
    <row r="6" spans="1:9" x14ac:dyDescent="0.2">
      <c r="A6" s="32">
        <v>2100</v>
      </c>
      <c r="B6" t="s">
        <v>835</v>
      </c>
      <c r="C6" s="246">
        <f t="shared" si="0"/>
        <v>611741.30999999994</v>
      </c>
      <c r="D6" s="20">
        <f>'DOE25'!L194+'DOE25'!L212+'DOE25'!L230-F6-G6</f>
        <v>611741.30999999994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868</v>
      </c>
      <c r="C7" s="246">
        <f t="shared" si="0"/>
        <v>520316.35</v>
      </c>
      <c r="D7" s="20">
        <f>'DOE25'!L195+'DOE25'!L213+'DOE25'!L231-F7-G7</f>
        <v>458473.41</v>
      </c>
      <c r="E7" s="244"/>
      <c r="F7" s="256">
        <f>'DOE25'!J195+'DOE25'!J213+'DOE25'!J231</f>
        <v>60349.440000000002</v>
      </c>
      <c r="G7" s="53">
        <f>'DOE25'!K195+'DOE25'!K213+'DOE25'!K231</f>
        <v>1493.5</v>
      </c>
      <c r="H7" s="260"/>
    </row>
    <row r="8" spans="1:9" x14ac:dyDescent="0.2">
      <c r="A8" s="32">
        <v>2300</v>
      </c>
      <c r="B8" t="s">
        <v>836</v>
      </c>
      <c r="C8" s="246">
        <f t="shared" si="0"/>
        <v>106907.38000000005</v>
      </c>
      <c r="D8" s="244"/>
      <c r="E8" s="20">
        <f>'DOE25'!L196+'DOE25'!L214+'DOE25'!L232-F8-G8-D9-D11</f>
        <v>84705.21000000005</v>
      </c>
      <c r="F8" s="256">
        <f>'DOE25'!J196+'DOE25'!J214+'DOE25'!J232</f>
        <v>0</v>
      </c>
      <c r="G8" s="53">
        <f>'DOE25'!K196+'DOE25'!K214+'DOE25'!K232</f>
        <v>22202.17</v>
      </c>
      <c r="H8" s="260"/>
    </row>
    <row r="9" spans="1:9" x14ac:dyDescent="0.2">
      <c r="A9" s="32">
        <v>2310</v>
      </c>
      <c r="B9" t="s">
        <v>852</v>
      </c>
      <c r="C9" s="246">
        <f t="shared" si="0"/>
        <v>57137.42</v>
      </c>
      <c r="D9" s="245">
        <v>57137.42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8519.5</v>
      </c>
      <c r="D10" s="244"/>
      <c r="E10" s="245">
        <v>8519.5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52935.03</v>
      </c>
      <c r="D11" s="245">
        <v>52935.03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278977.2</v>
      </c>
      <c r="D12" s="20">
        <f>'DOE25'!L197+'DOE25'!L215+'DOE25'!L233-F12-G12</f>
        <v>277769.24</v>
      </c>
      <c r="E12" s="244"/>
      <c r="F12" s="256">
        <f>'DOE25'!J197+'DOE25'!J215+'DOE25'!J233</f>
        <v>0</v>
      </c>
      <c r="G12" s="53">
        <f>'DOE25'!K197+'DOE25'!K215+'DOE25'!K233</f>
        <v>1207.96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569533.73</v>
      </c>
      <c r="D14" s="20">
        <f>'DOE25'!L199+'DOE25'!L217+'DOE25'!L235-F14-G14</f>
        <v>549414.1</v>
      </c>
      <c r="E14" s="244"/>
      <c r="F14" s="256">
        <f>'DOE25'!J199+'DOE25'!J217+'DOE25'!J235</f>
        <v>20119.63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278613.53000000003</v>
      </c>
      <c r="D15" s="20">
        <f>'DOE25'!L200+'DOE25'!L218+'DOE25'!L236-F15-G15</f>
        <v>278613.53000000003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43113.34</v>
      </c>
      <c r="D16" s="244"/>
      <c r="E16" s="20">
        <f>'DOE25'!L201+'DOE25'!L219+'DOE25'!L237-F16-G16</f>
        <v>42809.34</v>
      </c>
      <c r="F16" s="256">
        <f>'DOE25'!J201+'DOE25'!J219+'DOE25'!J237</f>
        <v>0</v>
      </c>
      <c r="G16" s="53">
        <f>'DOE25'!K201+'DOE25'!K219+'DOE25'!K237</f>
        <v>304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12090.41</v>
      </c>
      <c r="D22" s="244"/>
      <c r="E22" s="244"/>
      <c r="F22" s="256">
        <f>'DOE25'!L247+'DOE25'!L328</f>
        <v>12090.41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473147.5</v>
      </c>
      <c r="D25" s="244"/>
      <c r="E25" s="244"/>
      <c r="F25" s="259"/>
      <c r="G25" s="257"/>
      <c r="H25" s="258">
        <f>'DOE25'!L252+'DOE25'!L253+'DOE25'!L333+'DOE25'!L334</f>
        <v>473147.5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87587.249999999985</v>
      </c>
      <c r="D29" s="20">
        <f>'DOE25'!L350+'DOE25'!L351+'DOE25'!L352-'DOE25'!I359-F29-G29</f>
        <v>86605.049999999974</v>
      </c>
      <c r="E29" s="244"/>
      <c r="F29" s="256">
        <f>'DOE25'!J350+'DOE25'!J351+'DOE25'!J352</f>
        <v>350.88</v>
      </c>
      <c r="G29" s="53">
        <f>'DOE25'!K350+'DOE25'!K351+'DOE25'!K352</f>
        <v>631.32000000000005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154754.22000000003</v>
      </c>
      <c r="D31" s="20">
        <f>'DOE25'!L282+'DOE25'!L301+'DOE25'!L320+'DOE25'!L325+'DOE25'!L326+'DOE25'!L327-F31-G31</f>
        <v>152219.37000000002</v>
      </c>
      <c r="E31" s="244"/>
      <c r="F31" s="256">
        <f>'DOE25'!J282+'DOE25'!J301+'DOE25'!J320+'DOE25'!J325+'DOE25'!J326+'DOE25'!J327</f>
        <v>0</v>
      </c>
      <c r="G31" s="53">
        <f>'DOE25'!K282+'DOE25'!K301+'DOE25'!K320+'DOE25'!K325+'DOE25'!K326+'DOE25'!K327</f>
        <v>2534.85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7013551.3699999992</v>
      </c>
      <c r="E33" s="247">
        <f>SUM(E5:E31)</f>
        <v>136034.05000000005</v>
      </c>
      <c r="F33" s="247">
        <f>SUM(F5:F31)</f>
        <v>99537.690000000017</v>
      </c>
      <c r="G33" s="247">
        <f>SUM(G5:G31)</f>
        <v>95844.60000000002</v>
      </c>
      <c r="H33" s="247">
        <f>SUM(H5:H31)</f>
        <v>473147.5</v>
      </c>
    </row>
    <row r="35" spans="2:8" ht="12" thickBot="1" x14ac:dyDescent="0.25">
      <c r="B35" s="254" t="s">
        <v>881</v>
      </c>
      <c r="D35" s="255">
        <f>E33</f>
        <v>136034.05000000005</v>
      </c>
      <c r="E35" s="250"/>
    </row>
    <row r="36" spans="2:8" ht="12" thickTop="1" x14ac:dyDescent="0.2">
      <c r="B36" t="s">
        <v>849</v>
      </c>
      <c r="D36" s="20">
        <f>D33</f>
        <v>7013551.3699999992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629D0-8591-417F-8F9E-95267BEDE377}">
  <sheetPr transitionEvaluation="1" codeName="Sheet2">
    <tabColor indexed="10"/>
  </sheetPr>
  <dimension ref="A1:I156"/>
  <sheetViews>
    <sheetView zoomScale="75" workbookViewId="0">
      <pane ySplit="2" topLeftCell="A132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NORTH HAMPTON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124414.6</v>
      </c>
      <c r="D9" s="95">
        <f>'DOE25'!G9</f>
        <v>208.3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155332.25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116207.41</v>
      </c>
      <c r="D12" s="95">
        <f>'DOE25'!G12</f>
        <v>0</v>
      </c>
      <c r="E12" s="95">
        <f>'DOE25'!H12</f>
        <v>123830.47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17521.099999999999</v>
      </c>
      <c r="D13" s="95">
        <f>'DOE25'!G13</f>
        <v>1896.03</v>
      </c>
      <c r="E13" s="95">
        <f>'DOE25'!H13</f>
        <v>0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11033.38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269176.49</v>
      </c>
      <c r="D19" s="41">
        <f>SUM(D9:D18)</f>
        <v>2104.33</v>
      </c>
      <c r="E19" s="41">
        <f>SUM(E9:E18)</f>
        <v>123830.47</v>
      </c>
      <c r="F19" s="41">
        <f>SUM(F9:F18)</f>
        <v>0</v>
      </c>
      <c r="G19" s="41">
        <f>SUM(G9:G18)</f>
        <v>155332.25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2096.31</v>
      </c>
      <c r="E22" s="95">
        <f>'DOE25'!H23</f>
        <v>114111.1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115842.52</v>
      </c>
      <c r="D24" s="95">
        <f>'DOE25'!G25</f>
        <v>0</v>
      </c>
      <c r="E24" s="95">
        <f>'DOE25'!H25</f>
        <v>9719.3700000000008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1470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16019.99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133332.51</v>
      </c>
      <c r="D32" s="41">
        <f>SUM(D22:D31)</f>
        <v>2096.31</v>
      </c>
      <c r="E32" s="41">
        <f>SUM(E22:E31)</f>
        <v>123830.47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22759.73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80000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9889.73</v>
      </c>
      <c r="D40" s="95">
        <f>'DOE25'!G41</f>
        <v>8.02</v>
      </c>
      <c r="E40" s="95">
        <f>'DOE25'!H41</f>
        <v>0</v>
      </c>
      <c r="F40" s="95">
        <f>'DOE25'!I41</f>
        <v>0</v>
      </c>
      <c r="G40" s="95">
        <f>'DOE25'!J41</f>
        <v>155332.25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23194.52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135843.97999999998</v>
      </c>
      <c r="D42" s="41">
        <f>SUM(D34:D41)</f>
        <v>8.02</v>
      </c>
      <c r="E42" s="41">
        <f>SUM(E34:E41)</f>
        <v>0</v>
      </c>
      <c r="F42" s="41">
        <f>SUM(F34:F41)</f>
        <v>0</v>
      </c>
      <c r="G42" s="41">
        <f>SUM(G34:G41)</f>
        <v>155332.25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269176.49</v>
      </c>
      <c r="D43" s="41">
        <f>D42+D32</f>
        <v>2104.33</v>
      </c>
      <c r="E43" s="41">
        <f>E42+E32</f>
        <v>123830.47</v>
      </c>
      <c r="F43" s="41">
        <f>F42+F32</f>
        <v>0</v>
      </c>
      <c r="G43" s="41">
        <f>G42+G32</f>
        <v>155332.25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5531073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52198.8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2077.83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1736.27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122710.07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13703.12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67979.75</v>
      </c>
      <c r="D54" s="130">
        <f>SUM(D49:D53)</f>
        <v>122710.07</v>
      </c>
      <c r="E54" s="130">
        <f>SUM(E49:E53)</f>
        <v>0</v>
      </c>
      <c r="F54" s="130">
        <f>SUM(F49:F53)</f>
        <v>0</v>
      </c>
      <c r="G54" s="130">
        <f>SUM(G49:G53)</f>
        <v>1736.27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5599052.75</v>
      </c>
      <c r="D55" s="22">
        <f>D48+D54</f>
        <v>122710.07</v>
      </c>
      <c r="E55" s="22">
        <f>E48+E54</f>
        <v>0</v>
      </c>
      <c r="F55" s="22">
        <f>F48+F54</f>
        <v>0</v>
      </c>
      <c r="G55" s="22">
        <f>G48+G54</f>
        <v>1736.27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149674.54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1445226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57425.46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1652326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125398.46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0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2021.29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125398.46</v>
      </c>
      <c r="D70" s="130">
        <f>SUM(D64:D69)</f>
        <v>2021.29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1777724.46</v>
      </c>
      <c r="D73" s="130">
        <f>SUM(D71:D72)+D70+D62</f>
        <v>2021.29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46899.3</v>
      </c>
      <c r="D80" s="95">
        <f>SUM('DOE25'!G145:G153)</f>
        <v>26716.05</v>
      </c>
      <c r="E80" s="95">
        <f>SUM('DOE25'!H145:H153)</f>
        <v>154754.22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7864.89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46899.3</v>
      </c>
      <c r="D83" s="131">
        <f>SUM(D77:D82)</f>
        <v>34580.94</v>
      </c>
      <c r="E83" s="131">
        <f>SUM(E77:E82)</f>
        <v>154754.22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9150</v>
      </c>
      <c r="E88" s="95">
        <f>'DOE25'!H171</f>
        <v>0</v>
      </c>
      <c r="F88" s="95">
        <f>'DOE25'!I171</f>
        <v>0</v>
      </c>
      <c r="G88" s="95">
        <f>'DOE25'!J171</f>
        <v>50000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0</v>
      </c>
      <c r="D95" s="86">
        <f>SUM(D85:D94)</f>
        <v>9150</v>
      </c>
      <c r="E95" s="86">
        <f>SUM(E85:E94)</f>
        <v>0</v>
      </c>
      <c r="F95" s="86">
        <f>SUM(F85:F94)</f>
        <v>0</v>
      </c>
      <c r="G95" s="86">
        <f>SUM(G85:G94)</f>
        <v>50000</v>
      </c>
    </row>
    <row r="96" spans="1:7" ht="12.75" thickTop="1" thickBot="1" x14ac:dyDescent="0.25">
      <c r="A96" s="33" t="s">
        <v>797</v>
      </c>
      <c r="C96" s="86">
        <f>C55+C73+C83+C95</f>
        <v>7423676.5099999998</v>
      </c>
      <c r="D96" s="86">
        <f>D55+D73+D83+D95</f>
        <v>168462.3</v>
      </c>
      <c r="E96" s="86">
        <f>E55+E73+E83+E95</f>
        <v>154754.22</v>
      </c>
      <c r="F96" s="86">
        <f>F55+F73+F83+F95</f>
        <v>0</v>
      </c>
      <c r="G96" s="86">
        <f>G55+G73+G95</f>
        <v>51736.27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3171298.5199999996</v>
      </c>
      <c r="D101" s="24" t="s">
        <v>312</v>
      </c>
      <c r="E101" s="95">
        <f>('DOE25'!L268)+('DOE25'!L287)+('DOE25'!L306)</f>
        <v>47233.320000000007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1274588.9799999997</v>
      </c>
      <c r="D102" s="24" t="s">
        <v>312</v>
      </c>
      <c r="E102" s="95">
        <f>('DOE25'!L269)+('DOE25'!L288)+('DOE25'!L307)</f>
        <v>104959.07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116853.54000000001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4562741.0399999991</v>
      </c>
      <c r="D107" s="86">
        <f>SUM(D101:D106)</f>
        <v>0</v>
      </c>
      <c r="E107" s="86">
        <f>SUM(E101:E106)</f>
        <v>152192.39000000001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611741.30999999994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520316.35</v>
      </c>
      <c r="D111" s="24" t="s">
        <v>312</v>
      </c>
      <c r="E111" s="95">
        <f>+('DOE25'!L274)+('DOE25'!L293)+('DOE25'!L312)</f>
        <v>26.98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216979.83000000002</v>
      </c>
      <c r="D112" s="24" t="s">
        <v>312</v>
      </c>
      <c r="E112" s="95">
        <f>+('DOE25'!L275)+('DOE25'!L294)+('DOE25'!L313)</f>
        <v>2534.85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278977.2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569533.73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278613.53000000003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43113.34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168546.53999999998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2519275.29</v>
      </c>
      <c r="D120" s="86">
        <f>SUM(D110:D119)</f>
        <v>168546.53999999998</v>
      </c>
      <c r="E120" s="86">
        <f>SUM(E110:E119)</f>
        <v>2561.83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12090.41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410000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63147.5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9150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51736.27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-1736.2699999999968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544387.90999999992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7626404.2399999993</v>
      </c>
      <c r="D137" s="86">
        <f>(D107+D120+D136)</f>
        <v>168546.53999999998</v>
      </c>
      <c r="E137" s="86">
        <f>(E107+E120+E136)</f>
        <v>154754.22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15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July 1996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August 2011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4780000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5.67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1305000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1305000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63147.5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63147.5</v>
      </c>
    </row>
    <row r="151" spans="1:7" x14ac:dyDescent="0.2">
      <c r="A151" s="22" t="s">
        <v>35</v>
      </c>
      <c r="B151" s="137">
        <f>'DOE25'!F488</f>
        <v>1355000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1355000</v>
      </c>
    </row>
    <row r="152" spans="1:7" x14ac:dyDescent="0.2">
      <c r="A152" s="22" t="s">
        <v>36</v>
      </c>
      <c r="B152" s="137">
        <f>'DOE25'!F489</f>
        <v>50181.25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50181.25</v>
      </c>
    </row>
    <row r="153" spans="1:7" x14ac:dyDescent="0.2">
      <c r="A153" s="22" t="s">
        <v>37</v>
      </c>
      <c r="B153" s="137">
        <f>'DOE25'!F490</f>
        <v>1405181.25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1405181.25</v>
      </c>
    </row>
    <row r="154" spans="1:7" x14ac:dyDescent="0.2">
      <c r="A154" s="22" t="s">
        <v>38</v>
      </c>
      <c r="B154" s="137">
        <f>'DOE25'!F491</f>
        <v>895000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895000</v>
      </c>
    </row>
    <row r="155" spans="1:7" x14ac:dyDescent="0.2">
      <c r="A155" s="22" t="s">
        <v>39</v>
      </c>
      <c r="B155" s="137">
        <f>'DOE25'!F492</f>
        <v>36956.25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36956.25</v>
      </c>
    </row>
    <row r="156" spans="1:7" x14ac:dyDescent="0.2">
      <c r="A156" s="22" t="s">
        <v>269</v>
      </c>
      <c r="B156" s="137">
        <f>'DOE25'!F493</f>
        <v>931956.25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931956.25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D5E77-F920-4529-91FE-EE9298FD3F50}">
  <sheetPr codeName="Sheet3">
    <tabColor indexed="43"/>
  </sheetPr>
  <dimension ref="A1:D42"/>
  <sheetViews>
    <sheetView topLeftCell="A10"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NORTH HAMPTON SD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15299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15299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3218532</v>
      </c>
      <c r="D10" s="182">
        <f>ROUND((C10/$C$28)*100,1)</f>
        <v>43.8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1379548</v>
      </c>
      <c r="D11" s="182">
        <f>ROUND((C11/$C$28)*100,1)</f>
        <v>18.8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116854</v>
      </c>
      <c r="D13" s="182">
        <f>ROUND((C13/$C$28)*100,1)</f>
        <v>1.6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611741</v>
      </c>
      <c r="D15" s="182">
        <f t="shared" ref="D15:D27" si="0">ROUND((C15/$C$28)*100,1)</f>
        <v>8.3000000000000007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520343</v>
      </c>
      <c r="D16" s="182">
        <f t="shared" si="0"/>
        <v>7.1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262628</v>
      </c>
      <c r="D17" s="182">
        <f t="shared" si="0"/>
        <v>3.6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278977</v>
      </c>
      <c r="D18" s="182">
        <f t="shared" si="0"/>
        <v>3.8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569534</v>
      </c>
      <c r="D20" s="182">
        <f t="shared" si="0"/>
        <v>7.8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278614</v>
      </c>
      <c r="D21" s="182">
        <f t="shared" si="0"/>
        <v>3.8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63148</v>
      </c>
      <c r="D25" s="182">
        <f t="shared" si="0"/>
        <v>0.9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45836.929999999993</v>
      </c>
      <c r="D27" s="182">
        <f t="shared" si="0"/>
        <v>0.6</v>
      </c>
    </row>
    <row r="28" spans="1:4" x14ac:dyDescent="0.2">
      <c r="B28" s="187" t="s">
        <v>754</v>
      </c>
      <c r="C28" s="180">
        <f>SUM(C10:C27)</f>
        <v>7345755.9299999997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12090</v>
      </c>
    </row>
    <row r="30" spans="1:4" x14ac:dyDescent="0.2">
      <c r="B30" s="187" t="s">
        <v>760</v>
      </c>
      <c r="C30" s="180">
        <f>SUM(C28:C29)</f>
        <v>7357845.9299999997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410000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5531073</v>
      </c>
      <c r="D35" s="182">
        <f t="shared" ref="D35:D40" si="1">ROUND((C35/$C$41)*100,1)</f>
        <v>72.599999999999994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69716.019999999553</v>
      </c>
      <c r="D36" s="182">
        <f t="shared" si="1"/>
        <v>0.9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1594901</v>
      </c>
      <c r="D37" s="182">
        <f t="shared" si="1"/>
        <v>20.9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184845</v>
      </c>
      <c r="D38" s="182">
        <f t="shared" si="1"/>
        <v>2.4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236234</v>
      </c>
      <c r="D39" s="182">
        <f t="shared" si="1"/>
        <v>3.1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7616769.0199999996</v>
      </c>
      <c r="D41" s="184">
        <f>SUM(D35:D40)</f>
        <v>99.9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8E3E7-F5F3-4C75-AD13-0E02355C7181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NORTH HAMPTON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893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70A" sheet="1" objects="1" scenarios="1"/>
  <mergeCells count="223">
    <mergeCell ref="C24:M24"/>
    <mergeCell ref="C86:M86"/>
    <mergeCell ref="C87:M87"/>
    <mergeCell ref="C88:M88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82:M82"/>
    <mergeCell ref="C83:M83"/>
    <mergeCell ref="C84:M84"/>
    <mergeCell ref="C85:M85"/>
    <mergeCell ref="C74:M74"/>
    <mergeCell ref="C75:M75"/>
    <mergeCell ref="C76:M76"/>
    <mergeCell ref="C77:M77"/>
    <mergeCell ref="C78:M78"/>
    <mergeCell ref="C79:M79"/>
    <mergeCell ref="C67:M67"/>
    <mergeCell ref="C68:M68"/>
    <mergeCell ref="C69:M69"/>
    <mergeCell ref="C70:M70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22:M22"/>
    <mergeCell ref="C23:M23"/>
    <mergeCell ref="C12:M12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IP30:IV30"/>
    <mergeCell ref="FC30:FM30"/>
    <mergeCell ref="FP30:FZ30"/>
    <mergeCell ref="GC30:GM30"/>
    <mergeCell ref="GP30:GZ30"/>
    <mergeCell ref="DC30:DM30"/>
    <mergeCell ref="DP30:DZ30"/>
    <mergeCell ref="EC30:EM30"/>
    <mergeCell ref="EP30:EZ30"/>
    <mergeCell ref="BC31:BM31"/>
    <mergeCell ref="BC32:BM32"/>
    <mergeCell ref="BC39:BM39"/>
    <mergeCell ref="HC30:HM30"/>
    <mergeCell ref="HP30:HZ30"/>
    <mergeCell ref="IC30:IM30"/>
    <mergeCell ref="BC30:BM30"/>
    <mergeCell ref="BP30:BZ30"/>
    <mergeCell ref="CC30:CM30"/>
    <mergeCell ref="CP30:CZ30"/>
    <mergeCell ref="EC31:EM31"/>
    <mergeCell ref="EP31:EZ31"/>
    <mergeCell ref="FC31:FM31"/>
    <mergeCell ref="BP31:BZ31"/>
    <mergeCell ref="CC31:CM31"/>
    <mergeCell ref="CP31:CZ31"/>
    <mergeCell ref="DC31:DM31"/>
    <mergeCell ref="IC31:IM31"/>
    <mergeCell ref="IP31:IV31"/>
    <mergeCell ref="CP32:CZ32"/>
    <mergeCell ref="HP32:HZ32"/>
    <mergeCell ref="IC32:IM32"/>
    <mergeCell ref="IP32:IV32"/>
    <mergeCell ref="FC32:FM32"/>
    <mergeCell ref="FP32:FZ32"/>
    <mergeCell ref="GC32:GM32"/>
    <mergeCell ref="FP31:FZ31"/>
    <mergeCell ref="AC38:AM38"/>
    <mergeCell ref="AP38:AZ38"/>
    <mergeCell ref="C43:M43"/>
    <mergeCell ref="P40:Z40"/>
    <mergeCell ref="AC40:AM40"/>
    <mergeCell ref="HP31:HZ31"/>
    <mergeCell ref="GC31:GM31"/>
    <mergeCell ref="GP31:GZ31"/>
    <mergeCell ref="HC31:HM31"/>
    <mergeCell ref="DP31:DZ31"/>
    <mergeCell ref="HC32:HM32"/>
    <mergeCell ref="DC32:DM32"/>
    <mergeCell ref="DP32:DZ32"/>
    <mergeCell ref="EC32:EM32"/>
    <mergeCell ref="EP32:EZ32"/>
    <mergeCell ref="C44:M44"/>
    <mergeCell ref="P32:Z32"/>
    <mergeCell ref="AC32:AM32"/>
    <mergeCell ref="AP32:AZ32"/>
    <mergeCell ref="P38:Z38"/>
    <mergeCell ref="BP32:BZ32"/>
    <mergeCell ref="BC38:BM38"/>
    <mergeCell ref="BP38:BZ38"/>
    <mergeCell ref="CC38:CM38"/>
    <mergeCell ref="CC32:CM32"/>
    <mergeCell ref="GP32:GZ32"/>
    <mergeCell ref="IC38:IM38"/>
    <mergeCell ref="EP38:EZ38"/>
    <mergeCell ref="FC38:FM38"/>
    <mergeCell ref="FP38:FZ38"/>
    <mergeCell ref="GC38:GM38"/>
    <mergeCell ref="CP38:CZ38"/>
    <mergeCell ref="DC38:DM38"/>
    <mergeCell ref="DP38:DZ38"/>
    <mergeCell ref="EC38:EM38"/>
    <mergeCell ref="C51:M51"/>
    <mergeCell ref="P39:Z39"/>
    <mergeCell ref="AC39:AM39"/>
    <mergeCell ref="AP39:AZ39"/>
    <mergeCell ref="HP39:HZ39"/>
    <mergeCell ref="IC39:IM39"/>
    <mergeCell ref="AP40:AZ40"/>
    <mergeCell ref="C42:M42"/>
    <mergeCell ref="FP39:FZ39"/>
    <mergeCell ref="GC39:GM39"/>
    <mergeCell ref="GP39:GZ39"/>
    <mergeCell ref="IP38:IV38"/>
    <mergeCell ref="CC39:CM39"/>
    <mergeCell ref="CP39:CZ39"/>
    <mergeCell ref="IP39:IV39"/>
    <mergeCell ref="GP38:GZ38"/>
    <mergeCell ref="HC38:HM38"/>
    <mergeCell ref="HP38:HZ38"/>
    <mergeCell ref="BP39:BZ39"/>
    <mergeCell ref="BC40:BM40"/>
    <mergeCell ref="BP40:BZ40"/>
    <mergeCell ref="FC40:FM40"/>
    <mergeCell ref="HC39:HM39"/>
    <mergeCell ref="DC39:DM39"/>
    <mergeCell ref="DP39:DZ39"/>
    <mergeCell ref="EC39:EM39"/>
    <mergeCell ref="EP39:EZ39"/>
    <mergeCell ref="FC39:FM39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EP40:EZ40"/>
    <mergeCell ref="FP40:FZ40"/>
    <mergeCell ref="C52:M52"/>
    <mergeCell ref="C50:M50"/>
    <mergeCell ref="C47:M47"/>
    <mergeCell ref="C48:M48"/>
    <mergeCell ref="C49:M49"/>
    <mergeCell ref="IC40:IM40"/>
    <mergeCell ref="CC40:CM40"/>
    <mergeCell ref="CP40:CZ40"/>
    <mergeCell ref="DC40:DM40"/>
    <mergeCell ref="DP40:DZ40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2010-08-19T14:44:29Z</cp:lastPrinted>
  <dcterms:created xsi:type="dcterms:W3CDTF">1997-12-04T19:04:30Z</dcterms:created>
  <dcterms:modified xsi:type="dcterms:W3CDTF">2025-01-09T20:07:53Z</dcterms:modified>
</cp:coreProperties>
</file>