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82B4F35A-A624-4AC4-9B9C-F566C01ED5D8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033D91EF-7711-4502-A9DB-BA950541B336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G33" i="13" s="1"/>
  <c r="L189" i="1"/>
  <c r="L203" i="1" s="1"/>
  <c r="L190" i="1"/>
  <c r="L191" i="1"/>
  <c r="C103" i="2" s="1"/>
  <c r="L192" i="1"/>
  <c r="L207" i="1"/>
  <c r="L208" i="1"/>
  <c r="L209" i="1"/>
  <c r="L210" i="1"/>
  <c r="L225" i="1"/>
  <c r="L226" i="1"/>
  <c r="L239" i="1" s="1"/>
  <c r="H650" i="1" s="1"/>
  <c r="L227" i="1"/>
  <c r="C12" i="10" s="1"/>
  <c r="L228" i="1"/>
  <c r="F6" i="13"/>
  <c r="G6" i="13"/>
  <c r="L194" i="1"/>
  <c r="C110" i="2" s="1"/>
  <c r="L212" i="1"/>
  <c r="L230" i="1"/>
  <c r="F7" i="13"/>
  <c r="G7" i="13"/>
  <c r="L195" i="1"/>
  <c r="D7" i="13" s="1"/>
  <c r="C7" i="13" s="1"/>
  <c r="L213" i="1"/>
  <c r="C111" i="2" s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C21" i="10" s="1"/>
  <c r="L218" i="1"/>
  <c r="G640" i="1" s="1"/>
  <c r="L236" i="1"/>
  <c r="H652" i="1" s="1"/>
  <c r="F17" i="13"/>
  <c r="G17" i="13"/>
  <c r="L243" i="1"/>
  <c r="C106" i="2" s="1"/>
  <c r="D17" i="13"/>
  <c r="C17" i="13" s="1"/>
  <c r="F18" i="13"/>
  <c r="G18" i="13"/>
  <c r="L244" i="1"/>
  <c r="D18" i="13"/>
  <c r="C18" i="13" s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L354" i="1" s="1"/>
  <c r="L352" i="1"/>
  <c r="I359" i="1"/>
  <c r="J282" i="1"/>
  <c r="F31" i="13" s="1"/>
  <c r="J301" i="1"/>
  <c r="J320" i="1"/>
  <c r="K282" i="1"/>
  <c r="K301" i="1"/>
  <c r="K320" i="1"/>
  <c r="G31" i="13"/>
  <c r="L268" i="1"/>
  <c r="C10" i="10" s="1"/>
  <c r="L269" i="1"/>
  <c r="L270" i="1"/>
  <c r="L271" i="1"/>
  <c r="L273" i="1"/>
  <c r="L274" i="1"/>
  <c r="L275" i="1"/>
  <c r="E112" i="2" s="1"/>
  <c r="L276" i="1"/>
  <c r="E113" i="2" s="1"/>
  <c r="L277" i="1"/>
  <c r="L278" i="1"/>
  <c r="L279" i="1"/>
  <c r="L280" i="1"/>
  <c r="L287" i="1"/>
  <c r="L288" i="1"/>
  <c r="L301" i="1" s="1"/>
  <c r="L289" i="1"/>
  <c r="E103" i="2" s="1"/>
  <c r="L290" i="1"/>
  <c r="L292" i="1"/>
  <c r="L293" i="1"/>
  <c r="L294" i="1"/>
  <c r="L295" i="1"/>
  <c r="L296" i="1"/>
  <c r="L297" i="1"/>
  <c r="L298" i="1"/>
  <c r="L299" i="1"/>
  <c r="E117" i="2" s="1"/>
  <c r="L306" i="1"/>
  <c r="L307" i="1"/>
  <c r="L320" i="1" s="1"/>
  <c r="L308" i="1"/>
  <c r="L309" i="1"/>
  <c r="L311" i="1"/>
  <c r="L312" i="1"/>
  <c r="L313" i="1"/>
  <c r="L314" i="1"/>
  <c r="L315" i="1"/>
  <c r="L316" i="1"/>
  <c r="E115" i="2" s="1"/>
  <c r="L317" i="1"/>
  <c r="E116" i="2" s="1"/>
  <c r="L318" i="1"/>
  <c r="L325" i="1"/>
  <c r="E106" i="2" s="1"/>
  <c r="L326" i="1"/>
  <c r="L327" i="1"/>
  <c r="L252" i="1"/>
  <c r="L253" i="1"/>
  <c r="C124" i="2" s="1"/>
  <c r="L333" i="1"/>
  <c r="C32" i="10" s="1"/>
  <c r="L334" i="1"/>
  <c r="L247" i="1"/>
  <c r="C29" i="10" s="1"/>
  <c r="L328" i="1"/>
  <c r="E122" i="2" s="1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C18" i="12"/>
  <c r="A22" i="12" s="1"/>
  <c r="C22" i="12"/>
  <c r="B1" i="12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 s="1"/>
  <c r="G55" i="2" s="1"/>
  <c r="G96" i="2" s="1"/>
  <c r="G51" i="2"/>
  <c r="G54" i="2" s="1"/>
  <c r="G53" i="2"/>
  <c r="F2" i="11"/>
  <c r="L603" i="1"/>
  <c r="H653" i="1"/>
  <c r="L602" i="1"/>
  <c r="G653" i="1" s="1"/>
  <c r="I653" i="1" s="1"/>
  <c r="L601" i="1"/>
  <c r="F653" i="1"/>
  <c r="C40" i="10"/>
  <c r="F52" i="1"/>
  <c r="F104" i="1" s="1"/>
  <c r="G52" i="1"/>
  <c r="D48" i="2" s="1"/>
  <c r="H52" i="1"/>
  <c r="E48" i="2" s="1"/>
  <c r="I52" i="1"/>
  <c r="I104" i="1" s="1"/>
  <c r="I185" i="1" s="1"/>
  <c r="G620" i="1" s="1"/>
  <c r="J620" i="1" s="1"/>
  <c r="F71" i="1"/>
  <c r="F86" i="1"/>
  <c r="F103" i="1"/>
  <c r="G103" i="1"/>
  <c r="G104" i="1"/>
  <c r="H71" i="1"/>
  <c r="H104" i="1" s="1"/>
  <c r="H86" i="1"/>
  <c r="E50" i="2" s="1"/>
  <c r="H103" i="1"/>
  <c r="I103" i="1"/>
  <c r="J103" i="1"/>
  <c r="C37" i="10"/>
  <c r="F113" i="1"/>
  <c r="F128" i="1"/>
  <c r="F132" i="1"/>
  <c r="G113" i="1"/>
  <c r="G132" i="1" s="1"/>
  <c r="G128" i="1"/>
  <c r="H113" i="1"/>
  <c r="H132" i="1" s="1"/>
  <c r="H128" i="1"/>
  <c r="I113" i="1"/>
  <c r="I132" i="1" s="1"/>
  <c r="I128" i="1"/>
  <c r="J113" i="1"/>
  <c r="J128" i="1"/>
  <c r="J132" i="1"/>
  <c r="F139" i="1"/>
  <c r="F161" i="1" s="1"/>
  <c r="F154" i="1"/>
  <c r="G139" i="1"/>
  <c r="G154" i="1"/>
  <c r="G161" i="1"/>
  <c r="H139" i="1"/>
  <c r="H161" i="1" s="1"/>
  <c r="H154" i="1"/>
  <c r="I139" i="1"/>
  <c r="F77" i="2" s="1"/>
  <c r="F83" i="2" s="1"/>
  <c r="I154" i="1"/>
  <c r="I161" i="1"/>
  <c r="C11" i="10"/>
  <c r="C13" i="10"/>
  <c r="C20" i="10"/>
  <c r="L242" i="1"/>
  <c r="L324" i="1"/>
  <c r="C23" i="10"/>
  <c r="L246" i="1"/>
  <c r="C24" i="10" s="1"/>
  <c r="L260" i="1"/>
  <c r="L261" i="1"/>
  <c r="L341" i="1"/>
  <c r="L342" i="1"/>
  <c r="E135" i="2" s="1"/>
  <c r="C26" i="10"/>
  <c r="I655" i="1"/>
  <c r="I660" i="1"/>
  <c r="I659" i="1"/>
  <c r="C6" i="10"/>
  <c r="C5" i="10"/>
  <c r="C42" i="10"/>
  <c r="L366" i="1"/>
  <c r="F122" i="2" s="1"/>
  <c r="F136" i="2" s="1"/>
  <c r="L367" i="1"/>
  <c r="L368" i="1"/>
  <c r="L369" i="1"/>
  <c r="L370" i="1"/>
  <c r="L371" i="1"/>
  <c r="L372" i="1"/>
  <c r="B2" i="10"/>
  <c r="L336" i="1"/>
  <c r="L337" i="1"/>
  <c r="E127" i="2" s="1"/>
  <c r="L338" i="1"/>
  <c r="L339" i="1"/>
  <c r="K343" i="1"/>
  <c r="L511" i="1"/>
  <c r="F539" i="1"/>
  <c r="L512" i="1"/>
  <c r="L514" i="1" s="1"/>
  <c r="F540" i="1"/>
  <c r="L513" i="1"/>
  <c r="F541" i="1" s="1"/>
  <c r="L516" i="1"/>
  <c r="G539" i="1" s="1"/>
  <c r="G542" i="1" s="1"/>
  <c r="L517" i="1"/>
  <c r="L519" i="1" s="1"/>
  <c r="G540" i="1"/>
  <c r="L518" i="1"/>
  <c r="G541" i="1"/>
  <c r="L521" i="1"/>
  <c r="H539" i="1"/>
  <c r="L522" i="1"/>
  <c r="H540" i="1" s="1"/>
  <c r="L523" i="1"/>
  <c r="H541" i="1" s="1"/>
  <c r="L526" i="1"/>
  <c r="I539" i="1"/>
  <c r="L527" i="1"/>
  <c r="I540" i="1"/>
  <c r="L528" i="1"/>
  <c r="I541" i="1" s="1"/>
  <c r="L531" i="1"/>
  <c r="J539" i="1" s="1"/>
  <c r="L532" i="1"/>
  <c r="J540" i="1" s="1"/>
  <c r="L533" i="1"/>
  <c r="J541" i="1"/>
  <c r="E124" i="2"/>
  <c r="K262" i="1"/>
  <c r="J262" i="1"/>
  <c r="I262" i="1"/>
  <c r="H262" i="1"/>
  <c r="G262" i="1"/>
  <c r="F262" i="1"/>
  <c r="L262" i="1" s="1"/>
  <c r="C123" i="2"/>
  <c r="A1" i="2"/>
  <c r="A2" i="2"/>
  <c r="C9" i="2"/>
  <c r="D9" i="2"/>
  <c r="D19" i="2" s="1"/>
  <c r="E9" i="2"/>
  <c r="E19" i="2" s="1"/>
  <c r="F9" i="2"/>
  <c r="I431" i="1"/>
  <c r="J9" i="1"/>
  <c r="G9" i="2"/>
  <c r="C10" i="2"/>
  <c r="D10" i="2"/>
  <c r="E10" i="2"/>
  <c r="F10" i="2"/>
  <c r="I432" i="1"/>
  <c r="J10" i="1"/>
  <c r="G10" i="2" s="1"/>
  <c r="C11" i="2"/>
  <c r="C12" i="2"/>
  <c r="D12" i="2"/>
  <c r="E12" i="2"/>
  <c r="F12" i="2"/>
  <c r="I433" i="1"/>
  <c r="J12" i="1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/>
  <c r="G14" i="2"/>
  <c r="F15" i="2"/>
  <c r="F19" i="2" s="1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C19" i="2"/>
  <c r="C22" i="2"/>
  <c r="D22" i="2"/>
  <c r="E22" i="2"/>
  <c r="F22" i="2"/>
  <c r="I440" i="1"/>
  <c r="J23" i="1"/>
  <c r="G22" i="2"/>
  <c r="C23" i="2"/>
  <c r="C32" i="2" s="1"/>
  <c r="D23" i="2"/>
  <c r="E23" i="2"/>
  <c r="F23" i="2"/>
  <c r="F32" i="2" s="1"/>
  <c r="I441" i="1"/>
  <c r="I444" i="1" s="1"/>
  <c r="J24" i="1"/>
  <c r="G23" i="2" s="1"/>
  <c r="C24" i="2"/>
  <c r="D24" i="2"/>
  <c r="E24" i="2"/>
  <c r="F24" i="2"/>
  <c r="I442" i="1"/>
  <c r="J25" i="1"/>
  <c r="G24" i="2" s="1"/>
  <c r="C25" i="2"/>
  <c r="D25" i="2"/>
  <c r="D32" i="2" s="1"/>
  <c r="E25" i="2"/>
  <c r="E32" i="2" s="1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E34" i="2"/>
  <c r="E42" i="2" s="1"/>
  <c r="E43" i="2" s="1"/>
  <c r="F34" i="2"/>
  <c r="C35" i="2"/>
  <c r="D35" i="2"/>
  <c r="D42" i="2" s="1"/>
  <c r="E35" i="2"/>
  <c r="F35" i="2"/>
  <c r="C36" i="2"/>
  <c r="C42" i="2" s="1"/>
  <c r="C43" i="2" s="1"/>
  <c r="D36" i="2"/>
  <c r="E36" i="2"/>
  <c r="F36" i="2"/>
  <c r="I446" i="1"/>
  <c r="J37" i="1"/>
  <c r="G36" i="2"/>
  <c r="C37" i="2"/>
  <c r="D37" i="2"/>
  <c r="E37" i="2"/>
  <c r="F37" i="2"/>
  <c r="I447" i="1"/>
  <c r="J38" i="1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F42" i="2"/>
  <c r="F43" i="2" s="1"/>
  <c r="C48" i="2"/>
  <c r="C55" i="2" s="1"/>
  <c r="F48" i="2"/>
  <c r="C49" i="2"/>
  <c r="E49" i="2"/>
  <c r="E54" i="2" s="1"/>
  <c r="C50" i="2"/>
  <c r="C51" i="2"/>
  <c r="D51" i="2"/>
  <c r="E51" i="2"/>
  <c r="F51" i="2"/>
  <c r="F54" i="2" s="1"/>
  <c r="F55" i="2" s="1"/>
  <c r="D52" i="2"/>
  <c r="D54" i="2" s="1"/>
  <c r="C53" i="2"/>
  <c r="D53" i="2"/>
  <c r="E53" i="2"/>
  <c r="F53" i="2"/>
  <c r="C54" i="2"/>
  <c r="C58" i="2"/>
  <c r="C62" i="2" s="1"/>
  <c r="C59" i="2"/>
  <c r="C61" i="2"/>
  <c r="D61" i="2"/>
  <c r="D62" i="2" s="1"/>
  <c r="E61" i="2"/>
  <c r="E62" i="2" s="1"/>
  <c r="F61" i="2"/>
  <c r="F62" i="2" s="1"/>
  <c r="G61" i="2"/>
  <c r="G62" i="2"/>
  <c r="G73" i="2" s="1"/>
  <c r="C64" i="2"/>
  <c r="F64" i="2"/>
  <c r="C65" i="2"/>
  <c r="F65" i="2"/>
  <c r="F70" i="2" s="1"/>
  <c r="F73" i="2" s="1"/>
  <c r="C66" i="2"/>
  <c r="C70" i="2" s="1"/>
  <c r="C73" i="2" s="1"/>
  <c r="C67" i="2"/>
  <c r="C68" i="2"/>
  <c r="E68" i="2"/>
  <c r="F68" i="2"/>
  <c r="C69" i="2"/>
  <c r="D69" i="2"/>
  <c r="E69" i="2"/>
  <c r="E70" i="2" s="1"/>
  <c r="E73" i="2" s="1"/>
  <c r="F69" i="2"/>
  <c r="G69" i="2"/>
  <c r="D70" i="2"/>
  <c r="D73" i="2" s="1"/>
  <c r="G70" i="2"/>
  <c r="C71" i="2"/>
  <c r="D71" i="2"/>
  <c r="E71" i="2"/>
  <c r="C72" i="2"/>
  <c r="E72" i="2"/>
  <c r="C77" i="2"/>
  <c r="C83" i="2" s="1"/>
  <c r="D77" i="2"/>
  <c r="C79" i="2"/>
  <c r="E79" i="2"/>
  <c r="F79" i="2"/>
  <c r="C80" i="2"/>
  <c r="D80" i="2"/>
  <c r="E80" i="2"/>
  <c r="F80" i="2"/>
  <c r="C81" i="2"/>
  <c r="D81" i="2"/>
  <c r="D83" i="2" s="1"/>
  <c r="E81" i="2"/>
  <c r="F81" i="2"/>
  <c r="C82" i="2"/>
  <c r="C85" i="2"/>
  <c r="F85" i="2"/>
  <c r="F95" i="2" s="1"/>
  <c r="C86" i="2"/>
  <c r="C95" i="2" s="1"/>
  <c r="F86" i="2"/>
  <c r="D88" i="2"/>
  <c r="E88" i="2"/>
  <c r="E95" i="2" s="1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G95" i="2"/>
  <c r="C102" i="2"/>
  <c r="E102" i="2"/>
  <c r="C104" i="2"/>
  <c r="E104" i="2"/>
  <c r="C105" i="2"/>
  <c r="E105" i="2"/>
  <c r="D107" i="2"/>
  <c r="F107" i="2"/>
  <c r="G107" i="2"/>
  <c r="E110" i="2"/>
  <c r="E111" i="2"/>
  <c r="C112" i="2"/>
  <c r="E114" i="2"/>
  <c r="C115" i="2"/>
  <c r="C117" i="2"/>
  <c r="F120" i="2"/>
  <c r="G120" i="2"/>
  <c r="C122" i="2"/>
  <c r="D126" i="2"/>
  <c r="E126" i="2"/>
  <c r="F126" i="2"/>
  <c r="K411" i="1"/>
  <c r="K426" i="1" s="1"/>
  <c r="G126" i="2" s="1"/>
  <c r="G136" i="2" s="1"/>
  <c r="K419" i="1"/>
  <c r="K425" i="1"/>
  <c r="L255" i="1"/>
  <c r="C127" i="2"/>
  <c r="L256" i="1"/>
  <c r="C128" i="2"/>
  <c r="L257" i="1"/>
  <c r="C129" i="2"/>
  <c r="E129" i="2"/>
  <c r="C134" i="2"/>
  <c r="E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F148" i="2"/>
  <c r="B149" i="2"/>
  <c r="G149" i="2" s="1"/>
  <c r="C149" i="2"/>
  <c r="D149" i="2"/>
  <c r="E149" i="2"/>
  <c r="F149" i="2"/>
  <c r="B150" i="2"/>
  <c r="C150" i="2"/>
  <c r="D150" i="2"/>
  <c r="G150" i="2" s="1"/>
  <c r="E150" i="2"/>
  <c r="F150" i="2"/>
  <c r="B151" i="2"/>
  <c r="G151" i="2" s="1"/>
  <c r="C151" i="2"/>
  <c r="D151" i="2"/>
  <c r="E151" i="2"/>
  <c r="F151" i="2"/>
  <c r="B152" i="2"/>
  <c r="C152" i="2"/>
  <c r="D152" i="2"/>
  <c r="G152" i="2" s="1"/>
  <c r="E152" i="2"/>
  <c r="F152" i="2"/>
  <c r="F490" i="1"/>
  <c r="B153" i="2"/>
  <c r="G490" i="1"/>
  <c r="C153" i="2" s="1"/>
  <c r="H490" i="1"/>
  <c r="D153" i="2" s="1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D155" i="2"/>
  <c r="G155" i="2" s="1"/>
  <c r="E155" i="2"/>
  <c r="F155" i="2"/>
  <c r="F493" i="1"/>
  <c r="B156" i="2"/>
  <c r="G493" i="1"/>
  <c r="K493" i="1" s="1"/>
  <c r="H493" i="1"/>
  <c r="D156" i="2" s="1"/>
  <c r="I493" i="1"/>
  <c r="E156" i="2"/>
  <c r="J493" i="1"/>
  <c r="F156" i="2"/>
  <c r="F19" i="1"/>
  <c r="G19" i="1"/>
  <c r="G608" i="1" s="1"/>
  <c r="J608" i="1" s="1"/>
  <c r="H19" i="1"/>
  <c r="G609" i="1" s="1"/>
  <c r="J609" i="1" s="1"/>
  <c r="I19" i="1"/>
  <c r="G610" i="1" s="1"/>
  <c r="J610" i="1" s="1"/>
  <c r="F33" i="1"/>
  <c r="G33" i="1"/>
  <c r="H33" i="1"/>
  <c r="I33" i="1"/>
  <c r="F43" i="1"/>
  <c r="F44" i="1" s="1"/>
  <c r="H607" i="1" s="1"/>
  <c r="G43" i="1"/>
  <c r="H43" i="1"/>
  <c r="I43" i="1"/>
  <c r="I44" i="1" s="1"/>
  <c r="H610" i="1" s="1"/>
  <c r="G44" i="1"/>
  <c r="H608" i="1" s="1"/>
  <c r="H44" i="1"/>
  <c r="F169" i="1"/>
  <c r="F184" i="1" s="1"/>
  <c r="I169" i="1"/>
  <c r="F175" i="1"/>
  <c r="G175" i="1"/>
  <c r="G184" i="1" s="1"/>
  <c r="H175" i="1"/>
  <c r="I175" i="1"/>
  <c r="J175" i="1"/>
  <c r="J184" i="1" s="1"/>
  <c r="F180" i="1"/>
  <c r="G180" i="1"/>
  <c r="H180" i="1"/>
  <c r="I180" i="1"/>
  <c r="H184" i="1"/>
  <c r="I184" i="1"/>
  <c r="F203" i="1"/>
  <c r="F249" i="1" s="1"/>
  <c r="F263" i="1" s="1"/>
  <c r="G203" i="1"/>
  <c r="G249" i="1" s="1"/>
  <c r="G263" i="1" s="1"/>
  <c r="H203" i="1"/>
  <c r="I203" i="1"/>
  <c r="J203" i="1"/>
  <c r="K203" i="1"/>
  <c r="K249" i="1" s="1"/>
  <c r="K263" i="1" s="1"/>
  <c r="F221" i="1"/>
  <c r="G221" i="1"/>
  <c r="H221" i="1"/>
  <c r="H249" i="1" s="1"/>
  <c r="H263" i="1" s="1"/>
  <c r="I221" i="1"/>
  <c r="I249" i="1" s="1"/>
  <c r="I263" i="1" s="1"/>
  <c r="J221" i="1"/>
  <c r="K221" i="1"/>
  <c r="F239" i="1"/>
  <c r="G239" i="1"/>
  <c r="H239" i="1"/>
  <c r="I239" i="1"/>
  <c r="J239" i="1"/>
  <c r="K239" i="1"/>
  <c r="F248" i="1"/>
  <c r="G248" i="1"/>
  <c r="H248" i="1"/>
  <c r="L248" i="1" s="1"/>
  <c r="I248" i="1"/>
  <c r="J248" i="1"/>
  <c r="K248" i="1"/>
  <c r="J249" i="1"/>
  <c r="F282" i="1"/>
  <c r="G282" i="1"/>
  <c r="G330" i="1" s="1"/>
  <c r="G344" i="1" s="1"/>
  <c r="H282" i="1"/>
  <c r="H330" i="1" s="1"/>
  <c r="H344" i="1" s="1"/>
  <c r="I282" i="1"/>
  <c r="I330" i="1" s="1"/>
  <c r="I344" i="1" s="1"/>
  <c r="F301" i="1"/>
  <c r="F330" i="1" s="1"/>
  <c r="F344" i="1" s="1"/>
  <c r="G301" i="1"/>
  <c r="H301" i="1"/>
  <c r="I301" i="1"/>
  <c r="F320" i="1"/>
  <c r="G320" i="1"/>
  <c r="H320" i="1"/>
  <c r="I320" i="1"/>
  <c r="F329" i="1"/>
  <c r="G329" i="1"/>
  <c r="L329" i="1" s="1"/>
  <c r="H329" i="1"/>
  <c r="I329" i="1"/>
  <c r="J329" i="1"/>
  <c r="K329" i="1"/>
  <c r="K330" i="1" s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F399" i="1"/>
  <c r="G399" i="1"/>
  <c r="G400" i="1" s="1"/>
  <c r="H635" i="1" s="1"/>
  <c r="H399" i="1"/>
  <c r="I399" i="1"/>
  <c r="F400" i="1"/>
  <c r="H400" i="1"/>
  <c r="H634" i="1" s="1"/>
  <c r="J634" i="1" s="1"/>
  <c r="I400" i="1"/>
  <c r="L405" i="1"/>
  <c r="L406" i="1"/>
  <c r="L407" i="1"/>
  <c r="L408" i="1"/>
  <c r="L411" i="1" s="1"/>
  <c r="L426" i="1" s="1"/>
  <c r="G628" i="1" s="1"/>
  <c r="J628" i="1" s="1"/>
  <c r="L409" i="1"/>
  <c r="L410" i="1"/>
  <c r="F411" i="1"/>
  <c r="G411" i="1"/>
  <c r="G426" i="1" s="1"/>
  <c r="H411" i="1"/>
  <c r="H426" i="1" s="1"/>
  <c r="I411" i="1"/>
  <c r="I426" i="1" s="1"/>
  <c r="J411" i="1"/>
  <c r="J426" i="1" s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F425" i="1"/>
  <c r="F426" i="1" s="1"/>
  <c r="G425" i="1"/>
  <c r="H425" i="1"/>
  <c r="I425" i="1"/>
  <c r="J425" i="1"/>
  <c r="L425" i="1"/>
  <c r="F438" i="1"/>
  <c r="G629" i="1" s="1"/>
  <c r="J629" i="1" s="1"/>
  <c r="G438" i="1"/>
  <c r="H438" i="1"/>
  <c r="F444" i="1"/>
  <c r="G444" i="1"/>
  <c r="G451" i="1" s="1"/>
  <c r="H630" i="1" s="1"/>
  <c r="J630" i="1" s="1"/>
  <c r="H444" i="1"/>
  <c r="H451" i="1" s="1"/>
  <c r="H631" i="1" s="1"/>
  <c r="F450" i="1"/>
  <c r="G450" i="1"/>
  <c r="H450" i="1"/>
  <c r="F451" i="1"/>
  <c r="F460" i="1"/>
  <c r="F466" i="1" s="1"/>
  <c r="H612" i="1" s="1"/>
  <c r="G460" i="1"/>
  <c r="G466" i="1" s="1"/>
  <c r="H613" i="1" s="1"/>
  <c r="H460" i="1"/>
  <c r="I460" i="1"/>
  <c r="J460" i="1"/>
  <c r="F464" i="1"/>
  <c r="G464" i="1"/>
  <c r="H464" i="1"/>
  <c r="I464" i="1"/>
  <c r="I466" i="1" s="1"/>
  <c r="H615" i="1" s="1"/>
  <c r="J464" i="1"/>
  <c r="H466" i="1"/>
  <c r="H614" i="1" s="1"/>
  <c r="J614" i="1" s="1"/>
  <c r="J466" i="1"/>
  <c r="H616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H514" i="1"/>
  <c r="I514" i="1"/>
  <c r="I535" i="1" s="1"/>
  <c r="J514" i="1"/>
  <c r="J535" i="1" s="1"/>
  <c r="K514" i="1"/>
  <c r="F519" i="1"/>
  <c r="F535" i="1" s="1"/>
  <c r="G519" i="1"/>
  <c r="G535" i="1" s="1"/>
  <c r="H519" i="1"/>
  <c r="H535" i="1" s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K535" i="1"/>
  <c r="L547" i="1"/>
  <c r="L548" i="1"/>
  <c r="L550" i="1" s="1"/>
  <c r="L561" i="1" s="1"/>
  <c r="L549" i="1"/>
  <c r="F550" i="1"/>
  <c r="F561" i="1" s="1"/>
  <c r="G550" i="1"/>
  <c r="G561" i="1" s="1"/>
  <c r="H550" i="1"/>
  <c r="H561" i="1" s="1"/>
  <c r="I550" i="1"/>
  <c r="J550" i="1"/>
  <c r="K550" i="1"/>
  <c r="L552" i="1"/>
  <c r="L555" i="1" s="1"/>
  <c r="L553" i="1"/>
  <c r="L554" i="1"/>
  <c r="F555" i="1"/>
  <c r="G555" i="1"/>
  <c r="H555" i="1"/>
  <c r="I555" i="1"/>
  <c r="I561" i="1" s="1"/>
  <c r="J555" i="1"/>
  <c r="K555" i="1"/>
  <c r="L557" i="1"/>
  <c r="L558" i="1"/>
  <c r="L560" i="1" s="1"/>
  <c r="L559" i="1"/>
  <c r="F560" i="1"/>
  <c r="G560" i="1"/>
  <c r="H560" i="1"/>
  <c r="I560" i="1"/>
  <c r="J560" i="1"/>
  <c r="K560" i="1"/>
  <c r="K561" i="1" s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I588" i="1"/>
  <c r="H640" i="1" s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H609" i="1"/>
  <c r="G613" i="1"/>
  <c r="J613" i="1" s="1"/>
  <c r="G614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H629" i="1"/>
  <c r="G630" i="1"/>
  <c r="G631" i="1"/>
  <c r="J631" i="1" s="1"/>
  <c r="G633" i="1"/>
  <c r="J633" i="1" s="1"/>
  <c r="H633" i="1"/>
  <c r="G634" i="1"/>
  <c r="G635" i="1"/>
  <c r="H637" i="1"/>
  <c r="G639" i="1"/>
  <c r="J639" i="1" s="1"/>
  <c r="H639" i="1"/>
  <c r="G641" i="1"/>
  <c r="J641" i="1" s="1"/>
  <c r="H641" i="1"/>
  <c r="G642" i="1"/>
  <c r="H642" i="1"/>
  <c r="J642" i="1"/>
  <c r="G643" i="1"/>
  <c r="J643" i="1" s="1"/>
  <c r="H643" i="1"/>
  <c r="G644" i="1"/>
  <c r="J644" i="1" s="1"/>
  <c r="H644" i="1"/>
  <c r="G645" i="1"/>
  <c r="J645" i="1" s="1"/>
  <c r="H645" i="1"/>
  <c r="E55" i="2" l="1"/>
  <c r="J43" i="1"/>
  <c r="G37" i="2"/>
  <c r="K541" i="1"/>
  <c r="F185" i="1"/>
  <c r="G617" i="1" s="1"/>
  <c r="J617" i="1" s="1"/>
  <c r="E120" i="2"/>
  <c r="D43" i="2"/>
  <c r="G12" i="2"/>
  <c r="J19" i="1"/>
  <c r="G611" i="1" s="1"/>
  <c r="I542" i="1"/>
  <c r="K540" i="1"/>
  <c r="L249" i="1"/>
  <c r="L263" i="1" s="1"/>
  <c r="G622" i="1" s="1"/>
  <c r="J622" i="1" s="1"/>
  <c r="G32" i="2"/>
  <c r="C27" i="10"/>
  <c r="G625" i="1"/>
  <c r="J625" i="1" s="1"/>
  <c r="F96" i="2"/>
  <c r="D55" i="2"/>
  <c r="D96" i="2" s="1"/>
  <c r="J615" i="1"/>
  <c r="G137" i="2"/>
  <c r="L535" i="1"/>
  <c r="J640" i="1"/>
  <c r="F137" i="2"/>
  <c r="K539" i="1"/>
  <c r="K542" i="1" s="1"/>
  <c r="H185" i="1"/>
  <c r="G619" i="1" s="1"/>
  <c r="J619" i="1" s="1"/>
  <c r="C5" i="13"/>
  <c r="G42" i="2"/>
  <c r="C136" i="2"/>
  <c r="H542" i="1"/>
  <c r="L400" i="1"/>
  <c r="C130" i="2"/>
  <c r="C133" i="2" s="1"/>
  <c r="E33" i="13"/>
  <c r="D35" i="13" s="1"/>
  <c r="C8" i="13"/>
  <c r="G185" i="1"/>
  <c r="G618" i="1" s="1"/>
  <c r="J618" i="1" s="1"/>
  <c r="C38" i="10"/>
  <c r="C96" i="2"/>
  <c r="G19" i="2"/>
  <c r="J635" i="1"/>
  <c r="G153" i="2"/>
  <c r="J542" i="1"/>
  <c r="C39" i="10"/>
  <c r="I450" i="1"/>
  <c r="I451" i="1" s="1"/>
  <c r="H632" i="1" s="1"/>
  <c r="L221" i="1"/>
  <c r="G650" i="1" s="1"/>
  <c r="J104" i="1"/>
  <c r="J185" i="1" s="1"/>
  <c r="J330" i="1"/>
  <c r="J344" i="1" s="1"/>
  <c r="C114" i="2"/>
  <c r="E101" i="2"/>
  <c r="E107" i="2" s="1"/>
  <c r="C18" i="10"/>
  <c r="L282" i="1"/>
  <c r="C19" i="10"/>
  <c r="C28" i="10" s="1"/>
  <c r="C101" i="2"/>
  <c r="C107" i="2" s="1"/>
  <c r="G652" i="1"/>
  <c r="C17" i="10"/>
  <c r="C35" i="10"/>
  <c r="J33" i="1"/>
  <c r="G612" i="1"/>
  <c r="J612" i="1" s="1"/>
  <c r="J263" i="1"/>
  <c r="C113" i="2"/>
  <c r="C120" i="2" s="1"/>
  <c r="E77" i="2"/>
  <c r="E83" i="2" s="1"/>
  <c r="F542" i="1"/>
  <c r="L343" i="1"/>
  <c r="F652" i="1"/>
  <c r="I652" i="1" s="1"/>
  <c r="C16" i="10"/>
  <c r="D15" i="13"/>
  <c r="C15" i="13" s="1"/>
  <c r="D6" i="13"/>
  <c r="C6" i="13" s="1"/>
  <c r="J607" i="1"/>
  <c r="C25" i="10"/>
  <c r="C15" i="10"/>
  <c r="C156" i="2"/>
  <c r="G156" i="2" s="1"/>
  <c r="D119" i="2"/>
  <c r="D120" i="2" s="1"/>
  <c r="D137" i="2" s="1"/>
  <c r="E123" i="2"/>
  <c r="E136" i="2" s="1"/>
  <c r="H651" i="1"/>
  <c r="H654" i="1" s="1"/>
  <c r="F22" i="13"/>
  <c r="C22" i="13" s="1"/>
  <c r="G651" i="1"/>
  <c r="L604" i="1"/>
  <c r="F651" i="1"/>
  <c r="L374" i="1"/>
  <c r="G626" i="1" s="1"/>
  <c r="J626" i="1" s="1"/>
  <c r="C116" i="2"/>
  <c r="H25" i="13"/>
  <c r="I438" i="1"/>
  <c r="G632" i="1" s="1"/>
  <c r="H662" i="1" l="1"/>
  <c r="H657" i="1"/>
  <c r="D13" i="10"/>
  <c r="C30" i="10"/>
  <c r="D11" i="10"/>
  <c r="D22" i="10"/>
  <c r="D23" i="10"/>
  <c r="D26" i="10"/>
  <c r="D24" i="10"/>
  <c r="D10" i="10"/>
  <c r="D21" i="10"/>
  <c r="D12" i="10"/>
  <c r="D20" i="10"/>
  <c r="C36" i="10"/>
  <c r="D17" i="10"/>
  <c r="D27" i="10"/>
  <c r="D31" i="13"/>
  <c r="C31" i="13" s="1"/>
  <c r="L330" i="1"/>
  <c r="L344" i="1" s="1"/>
  <c r="G623" i="1" s="1"/>
  <c r="J623" i="1" s="1"/>
  <c r="G43" i="2"/>
  <c r="I651" i="1"/>
  <c r="D16" i="10"/>
  <c r="C137" i="2"/>
  <c r="D19" i="10"/>
  <c r="D18" i="10"/>
  <c r="F650" i="1"/>
  <c r="J632" i="1"/>
  <c r="F33" i="13"/>
  <c r="H638" i="1"/>
  <c r="J638" i="1" s="1"/>
  <c r="G627" i="1"/>
  <c r="J627" i="1" s="1"/>
  <c r="H636" i="1"/>
  <c r="E137" i="2"/>
  <c r="H33" i="13"/>
  <c r="C25" i="13"/>
  <c r="D15" i="10"/>
  <c r="G621" i="1"/>
  <c r="J621" i="1" s="1"/>
  <c r="G636" i="1"/>
  <c r="J636" i="1" s="1"/>
  <c r="G616" i="1"/>
  <c r="J44" i="1"/>
  <c r="H611" i="1" s="1"/>
  <c r="J611" i="1" s="1"/>
  <c r="D25" i="10"/>
  <c r="G654" i="1"/>
  <c r="E96" i="2"/>
  <c r="D28" i="10" l="1"/>
  <c r="D33" i="13"/>
  <c r="D36" i="13" s="1"/>
  <c r="G662" i="1"/>
  <c r="G657" i="1"/>
  <c r="J616" i="1"/>
  <c r="H646" i="1"/>
  <c r="I650" i="1"/>
  <c r="I654" i="1" s="1"/>
  <c r="F654" i="1"/>
  <c r="C41" i="10"/>
  <c r="I662" i="1" l="1"/>
  <c r="C7" i="10" s="1"/>
  <c r="I657" i="1"/>
  <c r="D37" i="10"/>
  <c r="D40" i="10"/>
  <c r="D35" i="10"/>
  <c r="D41" i="10" s="1"/>
  <c r="D38" i="10"/>
  <c r="D39" i="10"/>
  <c r="F662" i="1"/>
  <c r="C4" i="10" s="1"/>
  <c r="F657" i="1"/>
  <c r="D3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8E2F2BF-0749-4A01-BB24-0CE59B114D82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864F22B6-9093-4E16-ABAD-CAE9C7840554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9B15243A-150D-49F5-9357-E57D5681EDC7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09FD4A9-B02A-4FB5-810B-212C63EDC70A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48D31EF7-475F-45C4-A44D-DC34CBE3C1DB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CA485647-77E7-4D68-9B65-3CC3DE8FC9C6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B384CD76-FEF0-4688-9B7E-2142C654BE6D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0F0DDDE3-154C-48BA-AF1F-17B310D7FFCE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F72FBF43-AE6C-4E0A-A199-3CCC10ECC2CB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A0ED6BB9-6496-45CF-BAED-08E42FF0F228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1ABEBB95-B0AB-4EDA-A06A-BBAF7FF4BE5D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12A49F6-A701-4C6E-8892-A01BD58842C7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<sst xmlns="http://schemas.openxmlformats.org/spreadsheetml/2006/main" count="3858" uniqueCount="895">
  <si>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</si>
  <si>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</si>
  <si>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</si>
  <si>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</si>
  <si>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</si>
  <si>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</si>
  <si>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</si>
  <si>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</si>
  <si>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</si>
  <si>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</si>
  <si>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</si>
  <si>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</si>
  <si>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</si>
  <si>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</si>
  <si>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</si>
  <si>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</si>
  <si>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</si>
  <si>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</si>
  <si>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</si>
  <si>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</si>
  <si>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</si>
  <si>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</si>
  <si>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</si>
  <si>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</si>
  <si>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</si>
  <si>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</si>
  <si>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</si>
  <si>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</si>
  <si>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</si>
  <si>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</si>
  <si>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</si>
  <si>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</si>
  <si>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</si>
  <si>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</si>
  <si>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</si>
  <si>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</si>
  <si>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</si>
  <si>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</si>
  <si>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</si>
  <si>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</si>
  <si>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</si>
  <si>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</si>
  <si>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</si>
  <si>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</si>
  <si>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</si>
  <si>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</si>
  <si>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</si>
  <si>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</si>
  <si>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</si>
  <si>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</si>
  <si>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</si>
  <si>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</si>
  <si>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</si>
  <si>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</si>
  <si>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</si>
  <si>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</si>
  <si>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</si>
  <si>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</si>
  <si>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</si>
  <si>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</si>
  <si>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</si>
  <si>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</si>
  <si>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</si>
  <si>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</si>
  <si>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</si>
  <si>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</si>
  <si>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</si>
  <si>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</si>
  <si>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</si>
  <si>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</si>
  <si>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</si>
  <si>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</si>
  <si>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</si>
  <si>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</si>
  <si>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</si>
  <si>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</si>
  <si>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</si>
  <si>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</si>
  <si>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</si>
  <si>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</si>
  <si>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</si>
  <si>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</si>
  <si>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</si>
  <si>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</si>
  <si>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</si>
  <si>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</si>
  <si>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</si>
  <si>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</si>
  <si>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</si>
  <si>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</si>
  <si>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</si>
  <si>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</si>
  <si>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</si>
  <si>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</si>
  <si>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</si>
  <si>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</si>
  <si>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</si>
  <si>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</si>
  <si>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</si>
  <si>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</si>
  <si>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</si>
  <si>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</si>
  <si>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</si>
  <si>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</si>
  <si>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</si>
  <si>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</si>
  <si>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</si>
  <si>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</si>
  <si>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</si>
  <si>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</si>
  <si>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</si>
  <si>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</si>
  <si>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</si>
  <si>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</si>
  <si>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</si>
  <si>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</si>
  <si>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</si>
  <si>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</si>
  <si>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</si>
  <si>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</si>
  <si>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</si>
  <si>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</si>
  <si>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</si>
  <si>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</si>
  <si>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</si>
  <si>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</si>
  <si>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</si>
  <si>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</si>
  <si>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</si>
  <si>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</si>
  <si>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</si>
  <si>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</si>
  <si>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</si>
  <si>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</si>
  <si>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</si>
  <si>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</si>
  <si>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</si>
  <si>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</si>
  <si>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</si>
  <si>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</si>
  <si>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</si>
  <si>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</si>
  <si>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</si>
  <si>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</si>
  <si>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</si>
  <si>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</si>
  <si>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</si>
  <si>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</si>
  <si>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</si>
  <si>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</si>
  <si>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</si>
  <si>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</si>
  <si>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</si>
  <si>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</si>
  <si>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</si>
  <si>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</si>
  <si>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</si>
  <si>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</si>
  <si>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</si>
  <si>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</si>
  <si>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</si>
  <si>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</si>
  <si>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</si>
  <si>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</si>
  <si>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</si>
  <si>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</si>
  <si>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</si>
  <si>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</si>
  <si>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</si>
  <si>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</si>
  <si>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</si>
  <si>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</si>
  <si>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</si>
  <si>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</si>
  <si>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</si>
  <si>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</si>
  <si>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</si>
  <si>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</si>
  <si>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</si>
  <si>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</si>
  <si>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</si>
  <si>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</si>
  <si>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</si>
  <si>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</si>
  <si>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</si>
  <si>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</si>
  <si>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</si>
  <si>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</si>
  <si>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</si>
  <si>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</si>
  <si>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</si>
  <si>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</si>
  <si>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</si>
  <si>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</si>
  <si>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</si>
  <si>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</si>
  <si>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</si>
  <si>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</si>
  <si>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</si>
  <si>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</si>
  <si>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</si>
  <si>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</si>
  <si>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</si>
  <si>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</si>
  <si>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</si>
  <si>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</si>
  <si>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</si>
  <si>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</si>
  <si>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</si>
  <si>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</si>
  <si>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</si>
  <si>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</si>
  <si>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</si>
  <si>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</si>
  <si>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</si>
  <si>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</si>
  <si>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</si>
  <si>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</si>
  <si>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</si>
  <si>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</si>
  <si>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</si>
  <si>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</si>
  <si>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</si>
  <si>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</si>
  <si>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</si>
  <si>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</si>
  <si>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</si>
  <si>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</si>
  <si>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</si>
  <si>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</si>
  <si>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</si>
  <si>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</si>
  <si>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</si>
  <si>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</si>
  <si>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</si>
  <si>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</si>
  <si>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</si>
  <si>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</si>
  <si>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</si>
  <si>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</si>
  <si>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</si>
  <si>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</si>
  <si>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</si>
  <si>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</si>
  <si>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</si>
  <si>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</si>
  <si>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</si>
  <si>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</si>
  <si>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</si>
  <si>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</si>
  <si>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</si>
  <si>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</si>
  <si>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</si>
  <si>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</si>
  <si>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</si>
  <si>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</si>
  <si>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</si>
  <si>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</si>
  <si>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</si>
  <si>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</si>
  <si>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</si>
  <si>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</si>
  <si>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</si>
  <si>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</si>
  <si>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</si>
  <si>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</si>
  <si>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</si>
  <si>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</si>
  <si>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</si>
  <si>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</si>
  <si>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</si>
  <si>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</si>
  <si>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</si>
  <si>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</si>
  <si>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</si>
  <si>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</si>
  <si>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</si>
  <si>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</si>
  <si>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</si>
  <si>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</si>
  <si>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</si>
  <si>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</si>
  <si>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</si>
  <si>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</si>
  <si>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</si>
  <si>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</si>
  <si>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</si>
  <si>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</si>
  <si>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</si>
  <si>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</si>
  <si>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</si>
  <si>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</si>
  <si>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</si>
  <si>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</si>
  <si>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</si>
  <si>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</si>
  <si>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</si>
  <si>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</si>
  <si>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</si>
  <si>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</si>
  <si>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</si>
  <si>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</si>
  <si>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</si>
  <si>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</si>
  <si>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</si>
  <si>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</si>
  <si>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</si>
  <si>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</si>
  <si>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</si>
  <si>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</si>
  <si>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</si>
  <si>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</si>
  <si>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</si>
  <si>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</si>
  <si>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</si>
  <si>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</si>
  <si>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</si>
  <si>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</si>
  <si>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</si>
  <si>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</si>
  <si>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</si>
  <si>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</si>
  <si>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</si>
  <si>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</si>
  <si>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</si>
  <si>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</si>
  <si>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</si>
  <si>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</si>
  <si>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</si>
  <si>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</si>
  <si>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</si>
  <si>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</si>
  <si>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</si>
  <si>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</si>
  <si>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</si>
  <si>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</si>
  <si>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</si>
  <si>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</si>
  <si>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</si>
  <si>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</si>
  <si>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</si>
  <si>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</si>
  <si>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</si>
  <si>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</si>
  <si>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</si>
  <si>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</si>
  <si>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</si>
  <si>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</si>
  <si>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</si>
  <si>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</si>
  <si>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</si>
  <si>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</si>
  <si>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</si>
  <si>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</si>
  <si>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</si>
  <si>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</si>
  <si>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</si>
  <si>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</si>
  <si>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</si>
  <si>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</si>
  <si>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</si>
  <si>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</si>
  <si>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</si>
  <si>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</si>
  <si>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</si>
  <si>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</si>
  <si>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</si>
  <si>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</si>
  <si>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</si>
  <si>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</si>
  <si>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</si>
  <si>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</si>
  <si>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</si>
  <si>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</si>
  <si>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</si>
  <si>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</si>
  <si>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</si>
  <si>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</si>
  <si>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</si>
  <si>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</si>
  <si>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</si>
  <si>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</si>
  <si>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</si>
  <si>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</si>
  <si>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</si>
  <si>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</si>
  <si>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</si>
  <si>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</si>
  <si>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</si>
  <si>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</si>
  <si>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</si>
  <si>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</si>
  <si>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</si>
  <si>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</si>
  <si>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</si>
  <si>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</si>
  <si>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</si>
  <si>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</si>
  <si>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</si>
  <si>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</si>
  <si>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</si>
  <si>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</si>
  <si>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</si>
  <si>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</si>
  <si>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</si>
  <si>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</si>
  <si>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</si>
  <si>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</si>
  <si>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</si>
  <si>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</si>
  <si>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</si>
  <si>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</si>
  <si>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</si>
  <si>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</si>
  <si>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</si>
  <si>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</si>
  <si>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</si>
  <si>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</si>
  <si>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</si>
  <si>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</si>
  <si>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</si>
  <si>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</si>
  <si>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</si>
  <si>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</si>
  <si>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</si>
  <si>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</si>
  <si>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</si>
  <si>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</si>
  <si>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</si>
  <si>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</si>
  <si>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</si>
  <si>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</si>
  <si>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</si>
  <si>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</si>
  <si>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</si>
  <si>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</si>
  <si>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</si>
  <si>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</si>
  <si>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</si>
  <si>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</si>
  <si>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</si>
  <si>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</si>
  <si>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</si>
  <si>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</si>
  <si>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</si>
  <si>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</si>
  <si>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</si>
  <si>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</si>
  <si>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</si>
  <si>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</si>
  <si>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</si>
  <si>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</si>
  <si>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</si>
  <si>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</si>
  <si>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</si>
  <si>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</si>
  <si>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</si>
  <si>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</si>
  <si>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</si>
  <si>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</si>
  <si>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</si>
  <si>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</si>
  <si>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</si>
  <si>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</si>
  <si>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</si>
  <si>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</si>
  <si>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</si>
  <si>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</si>
  <si>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</si>
  <si>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</si>
  <si>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</si>
  <si>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</si>
  <si>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</si>
  <si>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</si>
  <si>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</si>
  <si>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</si>
  <si>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</si>
  <si>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</si>
  <si>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</si>
  <si>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</si>
  <si>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</si>
  <si>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</si>
  <si>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</si>
  <si>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</si>
  <si>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</si>
  <si>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</si>
  <si>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</si>
  <si>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</si>
  <si>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</si>
  <si>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</si>
  <si>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</si>
  <si>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</si>
  <si>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</si>
  <si>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</si>
  <si>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</si>
  <si>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</si>
  <si>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</si>
  <si>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</si>
  <si>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</si>
  <si>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</si>
  <si>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</si>
  <si>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</si>
  <si>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</si>
  <si>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</si>
  <si>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</si>
  <si>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</si>
  <si>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</si>
  <si>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</si>
  <si>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</si>
  <si>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</si>
  <si>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</si>
  <si>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</si>
  <si>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</si>
  <si>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</si>
  <si>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</si>
  <si>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</si>
  <si>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</si>
  <si>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</si>
  <si>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</si>
  <si>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</si>
  <si>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</si>
  <si>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</si>
  <si>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</si>
  <si>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</si>
  <si>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</si>
  <si>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</si>
  <si>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</si>
  <si>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</si>
  <si>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</si>
  <si>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</si>
  <si>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</si>
  <si>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</si>
  <si>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</si>
  <si>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</si>
  <si>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</si>
  <si>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</si>
  <si>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</si>
  <si>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</si>
  <si>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</si>
  <si>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</si>
  <si>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</si>
  <si>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</si>
  <si>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</si>
  <si>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</si>
  <si>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</si>
  <si>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</si>
  <si>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</si>
  <si>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</si>
  <si>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</si>
  <si>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</si>
  <si>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</si>
  <si>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</si>
  <si>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</si>
  <si>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</si>
  <si>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</si>
  <si>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</si>
  <si>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</si>
  <si>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</si>
  <si>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</si>
  <si>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</si>
  <si>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</si>
  <si>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</si>
  <si>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</si>
  <si>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</si>
  <si>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</si>
  <si>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</si>
  <si>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</si>
  <si>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</si>
  <si>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</si>
  <si>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</si>
  <si>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</si>
  <si>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</si>
  <si>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</si>
  <si>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</si>
  <si>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</si>
  <si>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</si>
  <si>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</si>
  <si>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</si>
  <si>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</si>
  <si>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</si>
  <si>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</si>
  <si>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</si>
  <si>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</si>
  <si>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</si>
  <si>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</si>
  <si>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</si>
  <si>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</si>
  <si>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</si>
  <si>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</si>
  <si>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</si>
  <si>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</si>
  <si>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</si>
  <si>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</si>
  <si>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</si>
  <si>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</si>
  <si>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</si>
  <si>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</si>
  <si>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</si>
  <si>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</si>
  <si>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</si>
  <si>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</si>
  <si>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</si>
  <si>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</si>
  <si>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</si>
  <si>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</si>
  <si>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</si>
  <si>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</si>
  <si>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</si>
  <si>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</si>
  <si>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</si>
  <si>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</si>
  <si>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</si>
  <si>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</si>
  <si>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</si>
  <si>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</si>
  <si>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</si>
  <si>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</si>
  <si>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</si>
  <si>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</si>
  <si>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</si>
  <si>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</si>
  <si>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</si>
  <si>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</si>
  <si>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</si>
  <si>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</si>
  <si>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</si>
  <si>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</si>
  <si>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</si>
  <si>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</si>
  <si>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</si>
  <si>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</si>
  <si>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</si>
  <si>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</si>
  <si>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</si>
  <si>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</si>
  <si>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</si>
  <si>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</si>
  <si>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</si>
  <si>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</si>
  <si>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</si>
  <si>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</si>
  <si>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</si>
  <si>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</si>
  <si>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</si>
  <si>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</si>
  <si>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</si>
  <si>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</si>
  <si>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</si>
  <si>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</si>
  <si>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</si>
  <si>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</si>
  <si>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</si>
  <si>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</si>
  <si>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</si>
  <si>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</si>
  <si>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</si>
  <si>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</si>
  <si>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</si>
  <si>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</si>
  <si>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</si>
  <si>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</si>
  <si>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</si>
  <si>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</si>
  <si>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</si>
  <si>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</si>
  <si>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</si>
  <si>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</si>
  <si>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</si>
  <si>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</si>
  <si>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</si>
  <si>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</si>
  <si>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</si>
  <si>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</si>
  <si>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</si>
  <si>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</si>
  <si>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</si>
  <si>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</si>
  <si>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</si>
  <si>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</si>
  <si>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</si>
  <si>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</si>
  <si>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</si>
  <si>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</si>
  <si>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</si>
  <si>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</si>
  <si>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</si>
  <si>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</si>
  <si>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</si>
  <si>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</si>
  <si>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</si>
  <si>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</si>
  <si>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</si>
  <si>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</si>
  <si>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</si>
  <si>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</si>
  <si>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</si>
  <si>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</si>
  <si>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</si>
  <si>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</si>
  <si>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</si>
  <si>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</si>
  <si>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</si>
  <si>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</si>
  <si>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</si>
  <si>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</si>
  <si>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</si>
  <si>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</si>
  <si>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</si>
  <si>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</si>
  <si>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</si>
  <si>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</si>
  <si>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</si>
  <si>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</si>
  <si>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</si>
  <si>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</si>
  <si>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</si>
  <si>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</si>
  <si>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</si>
  <si>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</si>
  <si>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</si>
  <si>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</si>
  <si>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</si>
  <si>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</si>
  <si>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</si>
  <si>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</si>
  <si>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</si>
  <si>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</si>
  <si>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</si>
  <si>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</si>
  <si>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</si>
  <si>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</si>
  <si>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</si>
  <si>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</si>
  <si>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</si>
  <si>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</si>
  <si>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</si>
  <si>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</si>
  <si>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</si>
  <si>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</si>
  <si>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</si>
  <si>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</si>
  <si>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</si>
  <si>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</si>
  <si>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</si>
  <si>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</si>
  <si>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</si>
  <si>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</si>
  <si>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</si>
  <si>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</si>
  <si>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</si>
  <si>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</si>
  <si>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</si>
  <si>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</si>
  <si>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</si>
  <si>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</si>
  <si>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</si>
  <si>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</si>
  <si>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</si>
  <si>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</si>
  <si>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</si>
  <si>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</si>
  <si>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</si>
  <si>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</si>
  <si>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</si>
  <si>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</si>
  <si>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</si>
  <si>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</si>
  <si>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</si>
  <si>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</si>
  <si>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</si>
  <si>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</si>
  <si>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</si>
  <si>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</si>
  <si>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</si>
  <si>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</si>
  <si>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</si>
  <si>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</si>
  <si>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</si>
  <si>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</si>
  <si>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</si>
  <si>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</si>
  <si>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</si>
  <si>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</si>
  <si>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</si>
  <si>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</si>
  <si>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</si>
  <si>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</si>
  <si>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</si>
  <si>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</si>
  <si>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</si>
  <si>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</si>
  <si>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</si>
  <si>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</si>
  <si>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</si>
  <si>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</si>
  <si>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</si>
  <si>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</si>
  <si>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</si>
  <si>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</si>
  <si>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</si>
  <si>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</si>
  <si>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</si>
  <si>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</si>
  <si>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</si>
  <si>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</si>
  <si>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</si>
  <si>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</si>
  <si>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</si>
  <si>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</si>
  <si>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</si>
  <si>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</si>
  <si>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</si>
  <si>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</si>
  <si>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</si>
  <si>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</si>
  <si>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</si>
  <si>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</si>
  <si>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</si>
  <si>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</si>
  <si>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</si>
  <si>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</si>
  <si>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</si>
  <si>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</si>
  <si>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</si>
  <si>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</si>
  <si>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</si>
  <si>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</si>
  <si>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</si>
  <si>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</si>
  <si>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</si>
  <si>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</si>
  <si>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</si>
  <si>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</si>
  <si>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</si>
  <si>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</si>
  <si>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</si>
  <si>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</si>
  <si>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</si>
  <si>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</si>
  <si>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</si>
  <si>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</si>
  <si>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</si>
  <si>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</si>
  <si>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</si>
  <si>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</si>
  <si>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</si>
  <si>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</si>
  <si>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</si>
  <si>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</si>
  <si>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</si>
  <si>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</si>
  <si>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</si>
  <si>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</si>
  <si>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</si>
  <si>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</si>
  <si>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</si>
  <si>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</si>
  <si>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</si>
  <si>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</si>
  <si>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</si>
  <si>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</si>
  <si>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</si>
  <si>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</si>
  <si>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</si>
  <si>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</si>
  <si>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</si>
  <si>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</si>
  <si>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</si>
  <si>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</si>
  <si>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</si>
  <si>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</si>
  <si>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</si>
  <si>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</si>
  <si>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</si>
  <si>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</si>
  <si>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</si>
  <si>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</si>
  <si>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</si>
  <si>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</si>
  <si>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</si>
  <si>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</si>
  <si>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</si>
  <si>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</si>
  <si>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</si>
  <si>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</si>
  <si>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</si>
  <si>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</si>
  <si>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</si>
  <si>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</si>
  <si>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</si>
  <si>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</si>
  <si>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</si>
  <si>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</si>
  <si>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</si>
  <si>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PLYMOUTH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</si>
</sst>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F3E5-B41F-40F3-B819-5B12967BCC99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/>
      <c r="C2" s="21"/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-72359.77</v>
      </c>
      <c r="G9" s="18"/>
      <c r="H9" s="18">
        <v>5364.1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136453.32999999999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137045.14000000001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110748.13</v>
      </c>
      <c r="G13" s="18">
        <v>23523.34</v>
      </c>
      <c r="H13" s="18">
        <v>21599.17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1400</v>
      </c>
      <c r="G14" s="18">
        <v>1419.45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100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176933.5</v>
      </c>
      <c r="G19" s="41">
        <f>SUM(G9:G18)</f>
        <v>24942.79</v>
      </c>
      <c r="H19" s="41">
        <f>SUM(H9:H18)</f>
        <v>26963.269999999997</v>
      </c>
      <c r="I19" s="41">
        <f>SUM(I9:I18)</f>
        <v>0</v>
      </c>
      <c r="J19" s="41">
        <f>SUM(J9:J18)</f>
        <v>136453.32999999999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24870.639999999999</v>
      </c>
      <c r="H23" s="18"/>
      <c r="I23" s="18">
        <v>112174.5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10077.59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253.1</v>
      </c>
      <c r="G31" s="18"/>
      <c r="H31" s="18">
        <v>20992.18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10330.69</v>
      </c>
      <c r="G33" s="41">
        <f>SUM(G23:G32)</f>
        <v>24870.639999999999</v>
      </c>
      <c r="H33" s="41">
        <f>SUM(H23:H32)</f>
        <v>20992.18</v>
      </c>
      <c r="I33" s="41">
        <f>SUM(I23:I32)</f>
        <v>112174.5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92650.85</v>
      </c>
      <c r="G37" s="18"/>
      <c r="H37" s="18">
        <v>3204.41</v>
      </c>
      <c r="I37" s="18">
        <v>67147.5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72.150000000000006</v>
      </c>
      <c r="H41" s="18">
        <v>2766.68</v>
      </c>
      <c r="I41" s="18">
        <v>-179322</v>
      </c>
      <c r="J41" s="13">
        <f>SUM(I449)</f>
        <v>136453.32999999999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73951.960000000006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166602.81</v>
      </c>
      <c r="G43" s="41">
        <f>SUM(G35:G42)</f>
        <v>72.150000000000006</v>
      </c>
      <c r="H43" s="41">
        <f>SUM(H35:H42)</f>
        <v>5971.09</v>
      </c>
      <c r="I43" s="41">
        <f>SUM(I35:I42)</f>
        <v>-112174.5</v>
      </c>
      <c r="J43" s="41">
        <f>SUM(J35:J42)</f>
        <v>136453.32999999999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176933.5</v>
      </c>
      <c r="G44" s="41">
        <f>G43+G33</f>
        <v>24942.79</v>
      </c>
      <c r="H44" s="41">
        <f>H43+H33</f>
        <v>26963.27</v>
      </c>
      <c r="I44" s="41">
        <f>I43+I33</f>
        <v>0</v>
      </c>
      <c r="J44" s="41">
        <f>J43+J33</f>
        <v>136453.32999999999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3137401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3137401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15739.68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31479.360000000001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261748.2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255758.87</v>
      </c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564726.11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651.36</v>
      </c>
      <c r="G88" s="18"/>
      <c r="H88" s="18"/>
      <c r="I88" s="18"/>
      <c r="J88" s="18">
        <v>375.91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89522.22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>
        <v>14566.3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29859.47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105482.25</v>
      </c>
      <c r="G102" s="18"/>
      <c r="H102" s="18">
        <v>493.24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106133.61</v>
      </c>
      <c r="G103" s="41">
        <f>SUM(G88:G102)</f>
        <v>89522.22</v>
      </c>
      <c r="H103" s="41">
        <f>SUM(H88:H102)</f>
        <v>44919.01</v>
      </c>
      <c r="I103" s="41">
        <f>SUM(I88:I102)</f>
        <v>0</v>
      </c>
      <c r="J103" s="41">
        <f>SUM(J88:J102)</f>
        <v>375.91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3808260.7199999997</v>
      </c>
      <c r="G104" s="41">
        <f>G52+G103</f>
        <v>89522.22</v>
      </c>
      <c r="H104" s="41">
        <f>H52+H71+H86+H103</f>
        <v>44919.01</v>
      </c>
      <c r="I104" s="41">
        <f>I52+I103</f>
        <v>0</v>
      </c>
      <c r="J104" s="41">
        <f>J52+J103</f>
        <v>375.91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1484123.1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566031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569411.9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2619566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18826.419999999998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128334.73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2047.89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2436.44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147161.15</v>
      </c>
      <c r="G128" s="41">
        <f>SUM(G115:G127)</f>
        <v>2047.89</v>
      </c>
      <c r="H128" s="41">
        <f>SUM(H115:H127)</f>
        <v>2436.44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2766727.15</v>
      </c>
      <c r="G132" s="41">
        <f>G113+SUM(G128:G129)</f>
        <v>2047.89</v>
      </c>
      <c r="H132" s="41">
        <f>H113+SUM(H128:H131)</f>
        <v>2436.44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313885.7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76554.039999999994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96511.44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37125.870000000003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96511.44</v>
      </c>
      <c r="G154" s="41">
        <f>SUM(G142:G153)</f>
        <v>76554.039999999994</v>
      </c>
      <c r="H154" s="41">
        <f>SUM(H142:H153)</f>
        <v>351011.57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2793.27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99304.71</v>
      </c>
      <c r="G161" s="41">
        <f>G139+G154+SUM(G155:G160)</f>
        <v>76554.039999999994</v>
      </c>
      <c r="H161" s="41">
        <f>H139+H154+SUM(H155:H160)</f>
        <v>351011.57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6674292.5799999991</v>
      </c>
      <c r="G185" s="47">
        <f>G104+G132+G161+G184</f>
        <v>168124.15</v>
      </c>
      <c r="H185" s="47">
        <f>H104+H132+H161+H184</f>
        <v>398367.02</v>
      </c>
      <c r="I185" s="47">
        <f>I104+I132+I161+I184</f>
        <v>0</v>
      </c>
      <c r="J185" s="47">
        <f>J104+J132+J184</f>
        <v>375.91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1970214.56</v>
      </c>
      <c r="G189" s="18">
        <v>686424.57</v>
      </c>
      <c r="H189" s="18">
        <v>13800.65</v>
      </c>
      <c r="I189" s="18">
        <v>105224.8</v>
      </c>
      <c r="J189" s="18">
        <v>46426.43</v>
      </c>
      <c r="K189" s="18">
        <v>945.8</v>
      </c>
      <c r="L189" s="19">
        <f>SUM(F189:K189)</f>
        <v>2823036.8099999996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891409.8</v>
      </c>
      <c r="G190" s="18">
        <v>345854.16</v>
      </c>
      <c r="H190" s="18">
        <v>310887.44</v>
      </c>
      <c r="I190" s="18">
        <v>5567.95</v>
      </c>
      <c r="J190" s="18">
        <v>919.2</v>
      </c>
      <c r="K190" s="18">
        <v>579</v>
      </c>
      <c r="L190" s="19">
        <f>SUM(F190:K190)</f>
        <v>1555217.5499999998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105874.25</v>
      </c>
      <c r="G192" s="18">
        <v>14207.92</v>
      </c>
      <c r="H192" s="18">
        <v>22323.58</v>
      </c>
      <c r="I192" s="18">
        <v>6581.03</v>
      </c>
      <c r="J192" s="18">
        <v>454.09</v>
      </c>
      <c r="K192" s="18">
        <v>1674.22</v>
      </c>
      <c r="L192" s="19">
        <f>SUM(F192:K192)</f>
        <v>151115.09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155425.23000000001</v>
      </c>
      <c r="G194" s="18">
        <v>84069.85</v>
      </c>
      <c r="H194" s="18">
        <v>188237.84</v>
      </c>
      <c r="I194" s="18">
        <v>2006.83</v>
      </c>
      <c r="J194" s="18"/>
      <c r="K194" s="18"/>
      <c r="L194" s="19">
        <f t="shared" ref="L194:L200" si="0">SUM(F194:K194)</f>
        <v>429739.75000000006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60582</v>
      </c>
      <c r="G195" s="18">
        <v>79362.179999999993</v>
      </c>
      <c r="H195" s="18"/>
      <c r="I195" s="18">
        <v>5036.1400000000003</v>
      </c>
      <c r="J195" s="18"/>
      <c r="K195" s="18"/>
      <c r="L195" s="19">
        <f t="shared" si="0"/>
        <v>144980.32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68645</v>
      </c>
      <c r="G196" s="18">
        <v>14714.87</v>
      </c>
      <c r="H196" s="18">
        <v>199139.07</v>
      </c>
      <c r="I196" s="18">
        <v>1072.23</v>
      </c>
      <c r="J196" s="18"/>
      <c r="K196" s="18">
        <v>3751.45</v>
      </c>
      <c r="L196" s="19">
        <f t="shared" si="0"/>
        <v>287322.62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225310.15</v>
      </c>
      <c r="G197" s="18">
        <v>102939.5</v>
      </c>
      <c r="H197" s="18">
        <v>9778.26</v>
      </c>
      <c r="I197" s="18">
        <v>1806.67</v>
      </c>
      <c r="J197" s="18">
        <v>358</v>
      </c>
      <c r="K197" s="18">
        <v>334</v>
      </c>
      <c r="L197" s="19">
        <f t="shared" si="0"/>
        <v>340526.58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v>468</v>
      </c>
      <c r="I198" s="18"/>
      <c r="J198" s="18"/>
      <c r="K198" s="18"/>
      <c r="L198" s="19">
        <f t="shared" si="0"/>
        <v>468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173743.13</v>
      </c>
      <c r="G199" s="18">
        <v>69105.429999999993</v>
      </c>
      <c r="H199" s="18">
        <v>135357.35</v>
      </c>
      <c r="I199" s="18">
        <v>149736.95999999999</v>
      </c>
      <c r="J199" s="18">
        <v>9685.6200000000008</v>
      </c>
      <c r="K199" s="18"/>
      <c r="L199" s="19">
        <f t="shared" si="0"/>
        <v>537628.49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156686.94</v>
      </c>
      <c r="I200" s="18"/>
      <c r="J200" s="18"/>
      <c r="K200" s="18"/>
      <c r="L200" s="19">
        <f t="shared" si="0"/>
        <v>156686.94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3651204.12</v>
      </c>
      <c r="G203" s="41">
        <f t="shared" si="1"/>
        <v>1396678.48</v>
      </c>
      <c r="H203" s="41">
        <f t="shared" si="1"/>
        <v>1036679.1300000001</v>
      </c>
      <c r="I203" s="41">
        <f t="shared" si="1"/>
        <v>277032.61</v>
      </c>
      <c r="J203" s="41">
        <f t="shared" si="1"/>
        <v>57843.34</v>
      </c>
      <c r="K203" s="41">
        <f t="shared" si="1"/>
        <v>7284.4699999999993</v>
      </c>
      <c r="L203" s="41">
        <f t="shared" si="1"/>
        <v>6426722.1500000004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53600.14</v>
      </c>
      <c r="G245" s="18">
        <v>4812.28</v>
      </c>
      <c r="H245" s="18"/>
      <c r="I245" s="18">
        <v>1219.24</v>
      </c>
      <c r="J245" s="18"/>
      <c r="K245" s="18"/>
      <c r="L245" s="19">
        <f t="shared" si="6"/>
        <v>59631.659999999996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102339.61</v>
      </c>
      <c r="I247" s="18"/>
      <c r="J247" s="18"/>
      <c r="K247" s="18"/>
      <c r="L247" s="19">
        <f t="shared" si="6"/>
        <v>102339.61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53600.14</v>
      </c>
      <c r="G248" s="41">
        <f t="shared" si="7"/>
        <v>4812.28</v>
      </c>
      <c r="H248" s="41">
        <f t="shared" si="7"/>
        <v>102339.61</v>
      </c>
      <c r="I248" s="41">
        <f t="shared" si="7"/>
        <v>1219.24</v>
      </c>
      <c r="J248" s="41">
        <f t="shared" si="7"/>
        <v>0</v>
      </c>
      <c r="K248" s="41">
        <f t="shared" si="7"/>
        <v>0</v>
      </c>
      <c r="L248" s="41">
        <f>SUM(F248:K248)</f>
        <v>161971.26999999999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3704804.2600000002</v>
      </c>
      <c r="G249" s="41">
        <f t="shared" si="8"/>
        <v>1401490.76</v>
      </c>
      <c r="H249" s="41">
        <f t="shared" si="8"/>
        <v>1139018.7400000002</v>
      </c>
      <c r="I249" s="41">
        <f t="shared" si="8"/>
        <v>278251.84999999998</v>
      </c>
      <c r="J249" s="41">
        <f t="shared" si="8"/>
        <v>57843.34</v>
      </c>
      <c r="K249" s="41">
        <f t="shared" si="8"/>
        <v>7284.4699999999993</v>
      </c>
      <c r="L249" s="41">
        <f t="shared" si="8"/>
        <v>6588693.4199999999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3704804.2600000002</v>
      </c>
      <c r="G263" s="42">
        <f t="shared" si="11"/>
        <v>1401490.76</v>
      </c>
      <c r="H263" s="42">
        <f t="shared" si="11"/>
        <v>1139018.7400000002</v>
      </c>
      <c r="I263" s="42">
        <f t="shared" si="11"/>
        <v>278251.84999999998</v>
      </c>
      <c r="J263" s="42">
        <f t="shared" si="11"/>
        <v>57843.34</v>
      </c>
      <c r="K263" s="42">
        <f t="shared" si="11"/>
        <v>7284.4699999999993</v>
      </c>
      <c r="L263" s="42">
        <f t="shared" si="11"/>
        <v>6588693.4199999999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28018.46</v>
      </c>
      <c r="G268" s="18">
        <v>5365</v>
      </c>
      <c r="H268" s="18"/>
      <c r="I268" s="18">
        <v>493.24</v>
      </c>
      <c r="J268" s="18">
        <v>10671.51</v>
      </c>
      <c r="K268" s="18"/>
      <c r="L268" s="19">
        <f>SUM(F268:K268)</f>
        <v>44548.21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13723.19</v>
      </c>
      <c r="G269" s="18"/>
      <c r="H269" s="18">
        <v>2100</v>
      </c>
      <c r="I269" s="18">
        <v>99.87</v>
      </c>
      <c r="J269" s="18">
        <v>19867.810000000001</v>
      </c>
      <c r="K269" s="18"/>
      <c r="L269" s="19">
        <f>SUM(F269:K269)</f>
        <v>35790.870000000003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1798.22</v>
      </c>
      <c r="G271" s="18">
        <v>272.26</v>
      </c>
      <c r="H271" s="18"/>
      <c r="I271" s="18"/>
      <c r="J271" s="18"/>
      <c r="K271" s="18"/>
      <c r="L271" s="19">
        <f>SUM(F271:K271)</f>
        <v>2070.48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181804.78</v>
      </c>
      <c r="G273" s="18">
        <v>42863.51</v>
      </c>
      <c r="H273" s="18">
        <v>7930.89</v>
      </c>
      <c r="I273" s="18">
        <v>51202.58</v>
      </c>
      <c r="J273" s="18">
        <v>4110</v>
      </c>
      <c r="K273" s="18"/>
      <c r="L273" s="19">
        <f t="shared" ref="L273:L279" si="12">SUM(F273:K273)</f>
        <v>287911.76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3000</v>
      </c>
      <c r="G274" s="18">
        <v>4211.3100000000004</v>
      </c>
      <c r="H274" s="18">
        <v>2457.1999999999998</v>
      </c>
      <c r="I274" s="18"/>
      <c r="J274" s="18"/>
      <c r="K274" s="18"/>
      <c r="L274" s="19">
        <f t="shared" si="12"/>
        <v>9668.51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5423.1</v>
      </c>
      <c r="L277" s="19">
        <f t="shared" si="12"/>
        <v>5423.1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9990</v>
      </c>
      <c r="I279" s="18"/>
      <c r="J279" s="18"/>
      <c r="K279" s="18"/>
      <c r="L279" s="19">
        <f t="shared" si="12"/>
        <v>9990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>
        <v>2417.2600000000002</v>
      </c>
      <c r="L280" s="19">
        <f>SUM(F280:K280)</f>
        <v>2417.2600000000002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228344.65</v>
      </c>
      <c r="G282" s="42">
        <f t="shared" si="13"/>
        <v>52712.08</v>
      </c>
      <c r="H282" s="42">
        <f t="shared" si="13"/>
        <v>22478.09</v>
      </c>
      <c r="I282" s="42">
        <f t="shared" si="13"/>
        <v>51795.69</v>
      </c>
      <c r="J282" s="42">
        <f t="shared" si="13"/>
        <v>34649.32</v>
      </c>
      <c r="K282" s="42">
        <f t="shared" si="13"/>
        <v>7840.3600000000006</v>
      </c>
      <c r="L282" s="41">
        <f t="shared" si="13"/>
        <v>397820.19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228344.65</v>
      </c>
      <c r="G330" s="41">
        <f t="shared" si="20"/>
        <v>52712.08</v>
      </c>
      <c r="H330" s="41">
        <f t="shared" si="20"/>
        <v>22478.09</v>
      </c>
      <c r="I330" s="41">
        <f t="shared" si="20"/>
        <v>51795.69</v>
      </c>
      <c r="J330" s="41">
        <f t="shared" si="20"/>
        <v>34649.32</v>
      </c>
      <c r="K330" s="41">
        <f t="shared" si="20"/>
        <v>7840.3600000000006</v>
      </c>
      <c r="L330" s="41">
        <f t="shared" si="20"/>
        <v>397820.19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228344.65</v>
      </c>
      <c r="G344" s="41">
        <f>G330</f>
        <v>52712.08</v>
      </c>
      <c r="H344" s="41">
        <f>H330</f>
        <v>22478.09</v>
      </c>
      <c r="I344" s="41">
        <f>I330</f>
        <v>51795.69</v>
      </c>
      <c r="J344" s="41">
        <f>J330</f>
        <v>34649.32</v>
      </c>
      <c r="K344" s="47">
        <f>K330+K343</f>
        <v>7840.3600000000006</v>
      </c>
      <c r="L344" s="41">
        <f>L330+L343</f>
        <v>397820.19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v>168052</v>
      </c>
      <c r="I350" s="18"/>
      <c r="J350" s="18"/>
      <c r="K350" s="18"/>
      <c r="L350" s="13">
        <f>SUM(F350:K350)</f>
        <v>168052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168052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168052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v>112174.5</v>
      </c>
      <c r="I371" s="18"/>
      <c r="J371" s="18"/>
      <c r="K371" s="18"/>
      <c r="L371" s="13">
        <f t="shared" si="23"/>
        <v>112174.5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112174.5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112174.5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169.04</v>
      </c>
      <c r="I388" s="18"/>
      <c r="J388" s="24" t="s">
        <v>312</v>
      </c>
      <c r="K388" s="24" t="s">
        <v>312</v>
      </c>
      <c r="L388" s="56">
        <f t="shared" si="26"/>
        <v>169.04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206.87</v>
      </c>
      <c r="I389" s="18"/>
      <c r="J389" s="24" t="s">
        <v>312</v>
      </c>
      <c r="K389" s="24" t="s">
        <v>312</v>
      </c>
      <c r="L389" s="56">
        <f t="shared" si="26"/>
        <v>206.87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375.90999999999997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375.90999999999997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375.90999999999997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375.90999999999997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136453.32999999999</v>
      </c>
      <c r="H432" s="18"/>
      <c r="I432" s="56">
        <f t="shared" si="33"/>
        <v>136453.32999999999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136453.32999999999</v>
      </c>
      <c r="H438" s="13">
        <f>SUM(H431:H437)</f>
        <v>0</v>
      </c>
      <c r="I438" s="13">
        <f>SUM(I431:I437)</f>
        <v>136453.32999999999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136453.32999999999</v>
      </c>
      <c r="H449" s="18"/>
      <c r="I449" s="56">
        <f>SUM(F449:H449)</f>
        <v>136453.32999999999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136453.32999999999</v>
      </c>
      <c r="H450" s="83">
        <f>SUM(H446:H449)</f>
        <v>0</v>
      </c>
      <c r="I450" s="83">
        <f>SUM(I446:I449)</f>
        <v>136453.32999999999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136453.32999999999</v>
      </c>
      <c r="H451" s="42">
        <f>H444+H450</f>
        <v>0</v>
      </c>
      <c r="I451" s="42">
        <f>I444+I450</f>
        <v>136453.32999999999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81003.649999999994</v>
      </c>
      <c r="G455" s="18"/>
      <c r="H455" s="18">
        <v>5424.26</v>
      </c>
      <c r="I455" s="18"/>
      <c r="J455" s="18">
        <v>136077.42000000001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6674292.5800000001</v>
      </c>
      <c r="G458" s="18">
        <v>168124.15</v>
      </c>
      <c r="H458" s="18">
        <v>398367.02</v>
      </c>
      <c r="I458" s="18"/>
      <c r="J458" s="18">
        <v>375.91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6674292.5800000001</v>
      </c>
      <c r="G460" s="53">
        <f>SUM(G458:G459)</f>
        <v>168124.15</v>
      </c>
      <c r="H460" s="53">
        <f>SUM(H458:H459)</f>
        <v>398367.02</v>
      </c>
      <c r="I460" s="53">
        <f>SUM(I458:I459)</f>
        <v>0</v>
      </c>
      <c r="J460" s="53">
        <f>SUM(J458:J459)</f>
        <v>375.91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6588693.4199999999</v>
      </c>
      <c r="G462" s="18">
        <v>168052</v>
      </c>
      <c r="H462" s="18">
        <v>397820.19</v>
      </c>
      <c r="I462" s="18">
        <v>112174.5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6588693.4199999999</v>
      </c>
      <c r="G464" s="53">
        <f>SUM(G462:G463)</f>
        <v>168052</v>
      </c>
      <c r="H464" s="53">
        <f>SUM(H462:H463)</f>
        <v>397820.19</v>
      </c>
      <c r="I464" s="53">
        <f>SUM(I462:I463)</f>
        <v>112174.5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166602.81000000052</v>
      </c>
      <c r="G466" s="53">
        <f>(G455+G460)- G464</f>
        <v>72.149999999994179</v>
      </c>
      <c r="H466" s="53">
        <f>(H455+H460)- H464</f>
        <v>5971.0900000000256</v>
      </c>
      <c r="I466" s="53">
        <f>(I455+I460)- I464</f>
        <v>-112174.5</v>
      </c>
      <c r="J466" s="53">
        <f>(J455+J460)- J464</f>
        <v>136453.33000000002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905132.99</v>
      </c>
      <c r="G511" s="18">
        <v>345854.16</v>
      </c>
      <c r="H511" s="18">
        <v>310092.44</v>
      </c>
      <c r="I511" s="18">
        <v>5667.82</v>
      </c>
      <c r="J511" s="18">
        <v>20787.009999999998</v>
      </c>
      <c r="K511" s="18">
        <v>575</v>
      </c>
      <c r="L511" s="88">
        <f>SUM(F511:K511)</f>
        <v>1588109.42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905132.99</v>
      </c>
      <c r="G514" s="108">
        <f t="shared" ref="G514:L514" si="35">SUM(G511:G513)</f>
        <v>345854.16</v>
      </c>
      <c r="H514" s="108">
        <f t="shared" si="35"/>
        <v>310092.44</v>
      </c>
      <c r="I514" s="108">
        <f t="shared" si="35"/>
        <v>5667.82</v>
      </c>
      <c r="J514" s="108">
        <f t="shared" si="35"/>
        <v>20787.009999999998</v>
      </c>
      <c r="K514" s="108">
        <f t="shared" si="35"/>
        <v>575</v>
      </c>
      <c r="L514" s="89">
        <f t="shared" si="35"/>
        <v>1588109.42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103369.23</v>
      </c>
      <c r="G516" s="18">
        <v>63427.67</v>
      </c>
      <c r="H516" s="18">
        <v>132073.39000000001</v>
      </c>
      <c r="I516" s="18">
        <v>9184.56</v>
      </c>
      <c r="J516" s="18">
        <v>150.44</v>
      </c>
      <c r="K516" s="18"/>
      <c r="L516" s="88">
        <f>SUM(F516:K516)</f>
        <v>308205.29000000004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103369.23</v>
      </c>
      <c r="G519" s="89">
        <f t="shared" ref="G519:L519" si="36">SUM(G516:G518)</f>
        <v>63427.67</v>
      </c>
      <c r="H519" s="89">
        <f t="shared" si="36"/>
        <v>132073.39000000001</v>
      </c>
      <c r="I519" s="89">
        <f t="shared" si="36"/>
        <v>9184.56</v>
      </c>
      <c r="J519" s="89">
        <f t="shared" si="36"/>
        <v>150.44</v>
      </c>
      <c r="K519" s="89">
        <f t="shared" si="36"/>
        <v>0</v>
      </c>
      <c r="L519" s="89">
        <f t="shared" si="36"/>
        <v>308205.29000000004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16304.06</v>
      </c>
      <c r="G521" s="18">
        <v>3907.25</v>
      </c>
      <c r="H521" s="18">
        <v>183.66</v>
      </c>
      <c r="I521" s="18"/>
      <c r="J521" s="18"/>
      <c r="K521" s="18">
        <v>27.12</v>
      </c>
      <c r="L521" s="88">
        <f>SUM(F521:K521)</f>
        <v>20422.089999999997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16304.06</v>
      </c>
      <c r="G524" s="89">
        <f t="shared" ref="G524:L524" si="37">SUM(G521:G523)</f>
        <v>3907.25</v>
      </c>
      <c r="H524" s="89">
        <f t="shared" si="37"/>
        <v>183.66</v>
      </c>
      <c r="I524" s="89">
        <f t="shared" si="37"/>
        <v>0</v>
      </c>
      <c r="J524" s="89">
        <f t="shared" si="37"/>
        <v>0</v>
      </c>
      <c r="K524" s="89">
        <f t="shared" si="37"/>
        <v>27.12</v>
      </c>
      <c r="L524" s="89">
        <f t="shared" si="37"/>
        <v>20422.089999999997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16173.17</v>
      </c>
      <c r="I531" s="18"/>
      <c r="J531" s="18"/>
      <c r="K531" s="18"/>
      <c r="L531" s="88">
        <f>SUM(F531:K531)</f>
        <v>16173.17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16173.17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16173.17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1024806.28</v>
      </c>
      <c r="G535" s="89">
        <f t="shared" ref="G535:L535" si="40">G514+G519+G524+G529+G534</f>
        <v>413189.07999999996</v>
      </c>
      <c r="H535" s="89">
        <f t="shared" si="40"/>
        <v>458522.66</v>
      </c>
      <c r="I535" s="89">
        <f t="shared" si="40"/>
        <v>14852.38</v>
      </c>
      <c r="J535" s="89">
        <f t="shared" si="40"/>
        <v>20937.449999999997</v>
      </c>
      <c r="K535" s="89">
        <f t="shared" si="40"/>
        <v>602.12</v>
      </c>
      <c r="L535" s="89">
        <f t="shared" si="40"/>
        <v>1932909.97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1588109.42</v>
      </c>
      <c r="G539" s="87">
        <f>L516</f>
        <v>308205.29000000004</v>
      </c>
      <c r="H539" s="87">
        <f>L521</f>
        <v>20422.089999999997</v>
      </c>
      <c r="I539" s="87">
        <f>L526</f>
        <v>0</v>
      </c>
      <c r="J539" s="87">
        <f>L531</f>
        <v>16173.17</v>
      </c>
      <c r="K539" s="87">
        <f>SUM(F539:J539)</f>
        <v>1932909.97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1588109.42</v>
      </c>
      <c r="G542" s="89">
        <f t="shared" si="41"/>
        <v>308205.29000000004</v>
      </c>
      <c r="H542" s="89">
        <f t="shared" si="41"/>
        <v>20422.089999999997</v>
      </c>
      <c r="I542" s="89">
        <f t="shared" si="41"/>
        <v>0</v>
      </c>
      <c r="J542" s="89">
        <f t="shared" si="41"/>
        <v>16173.17</v>
      </c>
      <c r="K542" s="89">
        <f t="shared" si="41"/>
        <v>1932909.97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>
        <v>1475</v>
      </c>
      <c r="I552" s="18"/>
      <c r="J552" s="18"/>
      <c r="K552" s="18"/>
      <c r="L552" s="88">
        <f>SUM(F552:K552)</f>
        <v>1475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1475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1475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>
        <v>1420</v>
      </c>
      <c r="I557" s="18"/>
      <c r="J557" s="18"/>
      <c r="K557" s="18"/>
      <c r="L557" s="88">
        <f>SUM(F557:K557)</f>
        <v>1420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1420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1420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2895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2895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10963</v>
      </c>
      <c r="G565" s="18"/>
      <c r="H565" s="18"/>
      <c r="I565" s="87">
        <f>SUM(F565:H565)</f>
        <v>10963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61378.63</v>
      </c>
      <c r="G572" s="18"/>
      <c r="H572" s="18"/>
      <c r="I572" s="87">
        <f t="shared" si="46"/>
        <v>61378.63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203200.07</v>
      </c>
      <c r="G573" s="18"/>
      <c r="H573" s="18"/>
      <c r="I573" s="87">
        <f t="shared" si="46"/>
        <v>203200.07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92263.15</v>
      </c>
      <c r="I581" s="18"/>
      <c r="J581" s="18"/>
      <c r="K581" s="104">
        <f t="shared" ref="K581:K587" si="47">SUM(H581:J581)</f>
        <v>92263.15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16173.17</v>
      </c>
      <c r="I582" s="18"/>
      <c r="J582" s="18"/>
      <c r="K582" s="104">
        <f t="shared" si="47"/>
        <v>16173.17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21204.799999999999</v>
      </c>
      <c r="I584" s="18"/>
      <c r="J584" s="18"/>
      <c r="K584" s="104">
        <f t="shared" si="47"/>
        <v>21204.799999999999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27045.82</v>
      </c>
      <c r="I585" s="18"/>
      <c r="J585" s="18"/>
      <c r="K585" s="104">
        <f t="shared" si="47"/>
        <v>27045.82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156686.94</v>
      </c>
      <c r="I588" s="108">
        <f>SUM(I581:I587)</f>
        <v>0</v>
      </c>
      <c r="J588" s="108">
        <f>SUM(J581:J587)</f>
        <v>0</v>
      </c>
      <c r="K588" s="108">
        <f>SUM(K581:K587)</f>
        <v>156686.94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92492.66</v>
      </c>
      <c r="I594" s="18"/>
      <c r="J594" s="18"/>
      <c r="K594" s="104">
        <f>SUM(H594:J594)</f>
        <v>92492.66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92492.66</v>
      </c>
      <c r="I595" s="108">
        <f>SUM(I592:I594)</f>
        <v>0</v>
      </c>
      <c r="J595" s="108">
        <f>SUM(J592:J594)</f>
        <v>0</v>
      </c>
      <c r="K595" s="108">
        <f>SUM(K592:K594)</f>
        <v>92492.66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176933.5</v>
      </c>
      <c r="H607" s="109">
        <f>SUM(F44)</f>
        <v>176933.5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24942.79</v>
      </c>
      <c r="H608" s="109">
        <f>SUM(G44)</f>
        <v>24942.79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26963.269999999997</v>
      </c>
      <c r="H609" s="109">
        <f>SUM(H44)</f>
        <v>26963.27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136453.32999999999</v>
      </c>
      <c r="H611" s="109">
        <f>SUM(J44)</f>
        <v>136453.32999999999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166602.81</v>
      </c>
      <c r="H612" s="109">
        <f>F466</f>
        <v>166602.81000000052</v>
      </c>
      <c r="I612" s="121" t="s">
        <v>106</v>
      </c>
      <c r="J612" s="109">
        <f t="shared" ref="J612:J645" si="49">G612-H612</f>
        <v>-5.2386894822120667E-10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72.150000000000006</v>
      </c>
      <c r="H613" s="109">
        <f>G466</f>
        <v>72.149999999994179</v>
      </c>
      <c r="I613" s="121" t="s">
        <v>108</v>
      </c>
      <c r="J613" s="109">
        <f t="shared" si="49"/>
        <v>5.8264504332328215E-12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5971.09</v>
      </c>
      <c r="H614" s="109">
        <f>H466</f>
        <v>5971.0900000000256</v>
      </c>
      <c r="I614" s="121" t="s">
        <v>110</v>
      </c>
      <c r="J614" s="109">
        <f t="shared" si="49"/>
        <v>-2.5465851649641991E-11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-112174.5</v>
      </c>
      <c r="H615" s="109">
        <f>I466</f>
        <v>-112174.5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136453.32999999999</v>
      </c>
      <c r="H616" s="109">
        <f>J466</f>
        <v>136453.33000000002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6674292.5799999991</v>
      </c>
      <c r="H617" s="104">
        <f>SUM(F458)</f>
        <v>6674292.5800000001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168124.15</v>
      </c>
      <c r="H618" s="104">
        <f>SUM(G458)</f>
        <v>168124.15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398367.02</v>
      </c>
      <c r="H619" s="104">
        <f>SUM(H458)</f>
        <v>398367.02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375.91</v>
      </c>
      <c r="H621" s="104">
        <f>SUM(J458)</f>
        <v>375.91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6588693.4199999999</v>
      </c>
      <c r="H622" s="104">
        <f>SUM(F462)</f>
        <v>6588693.4199999999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397820.19</v>
      </c>
      <c r="H623" s="104">
        <f>SUM(H462)</f>
        <v>397820.19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168052</v>
      </c>
      <c r="H625" s="104">
        <f>SUM(G462)</f>
        <v>168052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112174.5</v>
      </c>
      <c r="H626" s="104">
        <f>SUM(I462)</f>
        <v>112174.5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375.90999999999997</v>
      </c>
      <c r="H627" s="164">
        <f>SUM(J458)</f>
        <v>375.91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136453.32999999999</v>
      </c>
      <c r="H630" s="104">
        <f>SUM(G451)</f>
        <v>136453.32999999999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136453.32999999999</v>
      </c>
      <c r="H632" s="104">
        <f>SUM(I451)</f>
        <v>136453.32999999999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375.91</v>
      </c>
      <c r="H634" s="104">
        <f>H400</f>
        <v>375.90999999999997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375.91</v>
      </c>
      <c r="H636" s="104">
        <f>L400</f>
        <v>375.90999999999997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156686.94</v>
      </c>
      <c r="H637" s="104">
        <f>L200+L218+L236</f>
        <v>156686.94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92492.66</v>
      </c>
      <c r="H638" s="104">
        <f>(J249+J330)-(J247+J328)</f>
        <v>92492.66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156686.94</v>
      </c>
      <c r="H639" s="104">
        <f>H588</f>
        <v>156686.94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6992594.3400000008</v>
      </c>
      <c r="G650" s="19">
        <f>(L221+L301+L351)</f>
        <v>0</v>
      </c>
      <c r="H650" s="19">
        <f>(L239+L320+L352)</f>
        <v>0</v>
      </c>
      <c r="I650" s="19">
        <f>SUM(F650:H650)</f>
        <v>6992594.3400000008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89522.22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89522.22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166676.94</v>
      </c>
      <c r="G652" s="19">
        <f>(L218+L298)-(J218+J298)</f>
        <v>0</v>
      </c>
      <c r="H652" s="19">
        <f>(L236+L317)-(J236+J317)</f>
        <v>0</v>
      </c>
      <c r="I652" s="19">
        <f>SUM(F652:H652)</f>
        <v>166676.94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368034.36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368034.36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6368360.8200000003</v>
      </c>
      <c r="G654" s="19">
        <f>G650-SUM(G651:G653)</f>
        <v>0</v>
      </c>
      <c r="H654" s="19">
        <f>H650-SUM(H651:H653)</f>
        <v>0</v>
      </c>
      <c r="I654" s="19">
        <f>I650-SUM(I651:I653)</f>
        <v>6368360.8200000003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412.4</v>
      </c>
      <c r="G655" s="249"/>
      <c r="H655" s="249"/>
      <c r="I655" s="19">
        <f>SUM(F655:H655)</f>
        <v>412.4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15442.19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15442.19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15442.19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15442.19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40AC-5CBC-4554-BDDE-BEF7B0DDA283}">
  <sheetPr>
    <tabColor indexed="20"/>
  </sheetPr>
  <dimension ref="A1:C52"/>
  <sheetViews>
    <sheetView topLeftCell="A14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PLYMOUTH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1998233.02</v>
      </c>
      <c r="C9" s="230">
        <f>'DOE25'!G189+'DOE25'!G207+'DOE25'!G225+'DOE25'!G268+'DOE25'!G287+'DOE25'!G306</f>
        <v>691789.57</v>
      </c>
    </row>
    <row r="10" spans="1:3" x14ac:dyDescent="0.2">
      <c r="A10" t="s">
        <v>813</v>
      </c>
      <c r="B10" s="241">
        <v>1947362.62</v>
      </c>
      <c r="C10" s="241">
        <v>687685.24</v>
      </c>
    </row>
    <row r="11" spans="1:3" x14ac:dyDescent="0.2">
      <c r="A11" t="s">
        <v>814</v>
      </c>
      <c r="B11" s="241">
        <v>5168.76</v>
      </c>
      <c r="C11" s="241">
        <v>252.87</v>
      </c>
    </row>
    <row r="12" spans="1:3" x14ac:dyDescent="0.2">
      <c r="A12" t="s">
        <v>815</v>
      </c>
      <c r="B12" s="241">
        <v>45701.64</v>
      </c>
      <c r="C12" s="241">
        <v>3851.46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1998233.02</v>
      </c>
      <c r="C13" s="232">
        <f>SUM(C10:C12)</f>
        <v>691789.57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905132.99</v>
      </c>
      <c r="C18" s="230">
        <f>'DOE25'!G190+'DOE25'!G208+'DOE25'!G226+'DOE25'!G269+'DOE25'!G288+'DOE25'!G307</f>
        <v>345854.16</v>
      </c>
    </row>
    <row r="19" spans="1:3" x14ac:dyDescent="0.2">
      <c r="A19" t="s">
        <v>813</v>
      </c>
      <c r="B19" s="241">
        <v>506582.35</v>
      </c>
      <c r="C19" s="241">
        <v>188757.27</v>
      </c>
    </row>
    <row r="20" spans="1:3" x14ac:dyDescent="0.2">
      <c r="A20" t="s">
        <v>814</v>
      </c>
      <c r="B20" s="241">
        <v>376435.42</v>
      </c>
      <c r="C20" s="241">
        <v>149594.28</v>
      </c>
    </row>
    <row r="21" spans="1:3" x14ac:dyDescent="0.2">
      <c r="A21" t="s">
        <v>815</v>
      </c>
      <c r="B21" s="241">
        <v>22115.22</v>
      </c>
      <c r="C21" s="241">
        <v>7502.61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905132.99</v>
      </c>
      <c r="C22" s="232">
        <f>SUM(C19:C21)</f>
        <v>345854.16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107672.47</v>
      </c>
      <c r="C36" s="236">
        <f>'DOE25'!G192+'DOE25'!G210+'DOE25'!G228+'DOE25'!G271+'DOE25'!G290+'DOE25'!G309</f>
        <v>14480.18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107672.47</v>
      </c>
      <c r="C39" s="241">
        <v>14480.18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107672.47</v>
      </c>
      <c r="C40" s="232">
        <f>SUM(C37:C39)</f>
        <v>14480.18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C760C-91F1-4B90-8CFB-9F614B62877E}">
  <sheetPr>
    <tabColor indexed="11"/>
  </sheetPr>
  <dimension ref="A1:I51"/>
  <sheetViews>
    <sheetView workbookViewId="0">
      <pane ySplit="4" topLeftCell="A5" activePane="bottomLeft" state="frozen"/>
      <selection pane="bottomLeft" activeCell="C11" sqref="C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PLYMOUTH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4529369.4499999993</v>
      </c>
      <c r="D5" s="20">
        <f>SUM('DOE25'!L189:L192)+SUM('DOE25'!L207:L210)+SUM('DOE25'!L225:L228)-F5-G5</f>
        <v>4478370.71</v>
      </c>
      <c r="E5" s="244"/>
      <c r="F5" s="256">
        <f>SUM('DOE25'!J189:J192)+SUM('DOE25'!J207:J210)+SUM('DOE25'!J225:J228)</f>
        <v>47799.719999999994</v>
      </c>
      <c r="G5" s="53">
        <f>SUM('DOE25'!K189:K192)+SUM('DOE25'!K207:K210)+SUM('DOE25'!K225:K228)</f>
        <v>3199.02</v>
      </c>
      <c r="H5" s="260"/>
    </row>
    <row r="6" spans="1:9" x14ac:dyDescent="0.2">
      <c r="A6" s="32">
        <v>2100</v>
      </c>
      <c r="B6" t="s">
        <v>835</v>
      </c>
      <c r="C6" s="246">
        <f t="shared" si="0"/>
        <v>429739.75000000006</v>
      </c>
      <c r="D6" s="20">
        <f>'DOE25'!L194+'DOE25'!L212+'DOE25'!L230-F6-G6</f>
        <v>429739.75000000006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144980.32</v>
      </c>
      <c r="D7" s="20">
        <f>'DOE25'!L195+'DOE25'!L213+'DOE25'!L231-F7-G7</f>
        <v>144980.32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218584.03999999998</v>
      </c>
      <c r="D8" s="244"/>
      <c r="E8" s="20">
        <f>'DOE25'!L196+'DOE25'!L214+'DOE25'!L232-F8-G8-D9-D11</f>
        <v>214832.58999999997</v>
      </c>
      <c r="F8" s="256">
        <f>'DOE25'!J196+'DOE25'!J214+'DOE25'!J232</f>
        <v>0</v>
      </c>
      <c r="G8" s="53">
        <f>'DOE25'!K196+'DOE25'!K214+'DOE25'!K232</f>
        <v>3751.45</v>
      </c>
      <c r="H8" s="260"/>
    </row>
    <row r="9" spans="1:9" x14ac:dyDescent="0.2">
      <c r="A9" s="32">
        <v>2310</v>
      </c>
      <c r="B9" t="s">
        <v>852</v>
      </c>
      <c r="C9" s="246">
        <f t="shared" si="0"/>
        <v>33975.160000000003</v>
      </c>
      <c r="D9" s="245">
        <v>33975.160000000003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6000</v>
      </c>
      <c r="D10" s="244"/>
      <c r="E10" s="245">
        <v>6000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34763.42</v>
      </c>
      <c r="D11" s="245">
        <v>34763.42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340526.58</v>
      </c>
      <c r="D12" s="20">
        <f>'DOE25'!L197+'DOE25'!L215+'DOE25'!L233-F12-G12</f>
        <v>339834.58</v>
      </c>
      <c r="E12" s="244"/>
      <c r="F12" s="256">
        <f>'DOE25'!J197+'DOE25'!J215+'DOE25'!J233</f>
        <v>358</v>
      </c>
      <c r="G12" s="53">
        <f>'DOE25'!K197+'DOE25'!K215+'DOE25'!K233</f>
        <v>334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468</v>
      </c>
      <c r="D13" s="244"/>
      <c r="E13" s="20">
        <f>'DOE25'!L198+'DOE25'!L216+'DOE25'!L234-F13-G13</f>
        <v>468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537628.49</v>
      </c>
      <c r="D14" s="20">
        <f>'DOE25'!L199+'DOE25'!L217+'DOE25'!L235-F14-G14</f>
        <v>527942.87</v>
      </c>
      <c r="E14" s="244"/>
      <c r="F14" s="256">
        <f>'DOE25'!J199+'DOE25'!J217+'DOE25'!J235</f>
        <v>9685.6200000000008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156686.94</v>
      </c>
      <c r="D15" s="20">
        <f>'DOE25'!L200+'DOE25'!L218+'DOE25'!L236-F15-G15</f>
        <v>156686.94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59631.659999999996</v>
      </c>
      <c r="D19" s="20">
        <f>'DOE25'!L245-F19-G19</f>
        <v>59631.659999999996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102339.61</v>
      </c>
      <c r="D22" s="244"/>
      <c r="E22" s="244"/>
      <c r="F22" s="256">
        <f>'DOE25'!L247+'DOE25'!L328</f>
        <v>102339.61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168052</v>
      </c>
      <c r="D29" s="20">
        <f>'DOE25'!L350+'DOE25'!L351+'DOE25'!L352-'DOE25'!I359-F29-G29</f>
        <v>168052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397820.19</v>
      </c>
      <c r="D31" s="20">
        <f>'DOE25'!L282+'DOE25'!L301+'DOE25'!L320+'DOE25'!L325+'DOE25'!L326+'DOE25'!L327-F31-G31</f>
        <v>355330.51</v>
      </c>
      <c r="E31" s="244"/>
      <c r="F31" s="256">
        <f>'DOE25'!J282+'DOE25'!J301+'DOE25'!J320+'DOE25'!J325+'DOE25'!J326+'DOE25'!J327</f>
        <v>34649.32</v>
      </c>
      <c r="G31" s="53">
        <f>'DOE25'!K282+'DOE25'!K301+'DOE25'!K320+'DOE25'!K325+'DOE25'!K326+'DOE25'!K327</f>
        <v>7840.3600000000006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6729307.9200000009</v>
      </c>
      <c r="E33" s="247">
        <f>SUM(E5:E31)</f>
        <v>221300.58999999997</v>
      </c>
      <c r="F33" s="247">
        <f>SUM(F5:F31)</f>
        <v>194832.27000000002</v>
      </c>
      <c r="G33" s="247">
        <f>SUM(G5:G31)</f>
        <v>15124.83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221300.58999999997</v>
      </c>
      <c r="E35" s="250"/>
    </row>
    <row r="36" spans="2:8" ht="12" thickTop="1" x14ac:dyDescent="0.2">
      <c r="B36" t="s">
        <v>849</v>
      </c>
      <c r="D36" s="20">
        <f>D33</f>
        <v>6729307.9200000009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59A3-B122-49FB-B1FE-BD96B72DB544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PLYMOUTH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-72359.77</v>
      </c>
      <c r="D9" s="95">
        <f>'DOE25'!G9</f>
        <v>0</v>
      </c>
      <c r="E9" s="95">
        <f>'DOE25'!H9</f>
        <v>5364.1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136453.32999999999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137045.14000000001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110748.13</v>
      </c>
      <c r="D13" s="95">
        <f>'DOE25'!G13</f>
        <v>23523.34</v>
      </c>
      <c r="E13" s="95">
        <f>'DOE25'!H13</f>
        <v>21599.17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1400</v>
      </c>
      <c r="D14" s="95">
        <f>'DOE25'!G14</f>
        <v>1419.45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100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176933.5</v>
      </c>
      <c r="D19" s="41">
        <f>SUM(D9:D18)</f>
        <v>24942.79</v>
      </c>
      <c r="E19" s="41">
        <f>SUM(E9:E18)</f>
        <v>26963.269999999997</v>
      </c>
      <c r="F19" s="41">
        <f>SUM(F9:F18)</f>
        <v>0</v>
      </c>
      <c r="G19" s="41">
        <f>SUM(G9:G18)</f>
        <v>136453.32999999999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24870.639999999999</v>
      </c>
      <c r="E22" s="95">
        <f>'DOE25'!H23</f>
        <v>0</v>
      </c>
      <c r="F22" s="95">
        <f>'DOE25'!I23</f>
        <v>112174.5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10077.59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253.1</v>
      </c>
      <c r="D30" s="95">
        <f>'DOE25'!G31</f>
        <v>0</v>
      </c>
      <c r="E30" s="95">
        <f>'DOE25'!H31</f>
        <v>20992.18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10330.69</v>
      </c>
      <c r="D32" s="41">
        <f>SUM(D22:D31)</f>
        <v>24870.639999999999</v>
      </c>
      <c r="E32" s="41">
        <f>SUM(E22:E31)</f>
        <v>20992.18</v>
      </c>
      <c r="F32" s="41">
        <f>SUM(F22:F31)</f>
        <v>112174.5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92650.85</v>
      </c>
      <c r="D36" s="95">
        <f>'DOE25'!G37</f>
        <v>0</v>
      </c>
      <c r="E36" s="95">
        <f>'DOE25'!H37</f>
        <v>3204.41</v>
      </c>
      <c r="F36" s="95">
        <f>'DOE25'!I37</f>
        <v>67147.5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72.150000000000006</v>
      </c>
      <c r="E40" s="95">
        <f>'DOE25'!H41</f>
        <v>2766.68</v>
      </c>
      <c r="F40" s="95">
        <f>'DOE25'!I41</f>
        <v>-179322</v>
      </c>
      <c r="G40" s="95">
        <f>'DOE25'!J41</f>
        <v>136453.32999999999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73951.960000000006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166602.81</v>
      </c>
      <c r="D42" s="41">
        <f>SUM(D34:D41)</f>
        <v>72.150000000000006</v>
      </c>
      <c r="E42" s="41">
        <f>SUM(E34:E41)</f>
        <v>5971.09</v>
      </c>
      <c r="F42" s="41">
        <f>SUM(F34:F41)</f>
        <v>-112174.5</v>
      </c>
      <c r="G42" s="41">
        <f>SUM(G34:G41)</f>
        <v>136453.32999999999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176933.5</v>
      </c>
      <c r="D43" s="41">
        <f>D42+D32</f>
        <v>24942.79</v>
      </c>
      <c r="E43" s="41">
        <f>E42+E32</f>
        <v>26963.27</v>
      </c>
      <c r="F43" s="41">
        <f>F42+F32</f>
        <v>0</v>
      </c>
      <c r="G43" s="41">
        <f>G42+G32</f>
        <v>136453.32999999999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3137401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564726.11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651.36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375.91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89522.22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105482.25</v>
      </c>
      <c r="D53" s="95">
        <f>SUM('DOE25'!G90:G102)</f>
        <v>0</v>
      </c>
      <c r="E53" s="95">
        <f>SUM('DOE25'!H90:H102)</f>
        <v>44919.01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670859.72</v>
      </c>
      <c r="D54" s="130">
        <f>SUM(D49:D53)</f>
        <v>89522.22</v>
      </c>
      <c r="E54" s="130">
        <f>SUM(E49:E53)</f>
        <v>44919.01</v>
      </c>
      <c r="F54" s="130">
        <f>SUM(F49:F53)</f>
        <v>0</v>
      </c>
      <c r="G54" s="130">
        <f>SUM(G49:G53)</f>
        <v>375.91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3808260.7199999997</v>
      </c>
      <c r="D55" s="22">
        <f>D48+D54</f>
        <v>89522.22</v>
      </c>
      <c r="E55" s="22">
        <f>E48+E54</f>
        <v>44919.01</v>
      </c>
      <c r="F55" s="22">
        <f>F48+F54</f>
        <v>0</v>
      </c>
      <c r="G55" s="22">
        <f>G48+G54</f>
        <v>375.91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1484123.1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566031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569411.9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2619566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18826.419999999998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128334.73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2047.89</v>
      </c>
      <c r="E69" s="95">
        <f>SUM('DOE25'!H123:H127)</f>
        <v>2436.44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147161.15</v>
      </c>
      <c r="D70" s="130">
        <f>SUM(D64:D69)</f>
        <v>2047.89</v>
      </c>
      <c r="E70" s="130">
        <f>SUM(E64:E69)</f>
        <v>2436.44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2766727.15</v>
      </c>
      <c r="D73" s="130">
        <f>SUM(D71:D72)+D70+D62</f>
        <v>2047.89</v>
      </c>
      <c r="E73" s="130">
        <f>SUM(E71:E72)+E70+E62</f>
        <v>2436.44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96511.44</v>
      </c>
      <c r="D80" s="95">
        <f>SUM('DOE25'!G145:G153)</f>
        <v>76554.039999999994</v>
      </c>
      <c r="E80" s="95">
        <f>SUM('DOE25'!H145:H153)</f>
        <v>351011.57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2793.27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99304.71</v>
      </c>
      <c r="D83" s="131">
        <f>SUM(D77:D82)</f>
        <v>76554.039999999994</v>
      </c>
      <c r="E83" s="131">
        <f>SUM(E77:E82)</f>
        <v>351011.57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6674292.5799999991</v>
      </c>
      <c r="D96" s="86">
        <f>D55+D73+D83+D95</f>
        <v>168124.15</v>
      </c>
      <c r="E96" s="86">
        <f>E55+E73+E83+E95</f>
        <v>398367.02</v>
      </c>
      <c r="F96" s="86">
        <f>F55+F73+F83+F95</f>
        <v>0</v>
      </c>
      <c r="G96" s="86">
        <f>G55+G73+G95</f>
        <v>375.91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2823036.8099999996</v>
      </c>
      <c r="D101" s="24" t="s">
        <v>312</v>
      </c>
      <c r="E101" s="95">
        <f>('DOE25'!L268)+('DOE25'!L287)+('DOE25'!L306)</f>
        <v>44548.21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1555217.5499999998</v>
      </c>
      <c r="D102" s="24" t="s">
        <v>312</v>
      </c>
      <c r="E102" s="95">
        <f>('DOE25'!L269)+('DOE25'!L288)+('DOE25'!L307)</f>
        <v>35790.870000000003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151115.09</v>
      </c>
      <c r="D104" s="24" t="s">
        <v>312</v>
      </c>
      <c r="E104" s="95">
        <f>+('DOE25'!L271)+('DOE25'!L290)+('DOE25'!L309)</f>
        <v>2070.48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59631.659999999996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4589001.1099999994</v>
      </c>
      <c r="D107" s="86">
        <f>SUM(D101:D106)</f>
        <v>0</v>
      </c>
      <c r="E107" s="86">
        <f>SUM(E101:E106)</f>
        <v>82409.56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429739.75000000006</v>
      </c>
      <c r="D110" s="24" t="s">
        <v>312</v>
      </c>
      <c r="E110" s="95">
        <f>+('DOE25'!L273)+('DOE25'!L292)+('DOE25'!L311)</f>
        <v>287911.76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144980.32</v>
      </c>
      <c r="D111" s="24" t="s">
        <v>312</v>
      </c>
      <c r="E111" s="95">
        <f>+('DOE25'!L274)+('DOE25'!L293)+('DOE25'!L312)</f>
        <v>9668.51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287322.62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340526.58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468</v>
      </c>
      <c r="D114" s="24" t="s">
        <v>312</v>
      </c>
      <c r="E114" s="95">
        <f>+('DOE25'!L277)+('DOE25'!L296)+('DOE25'!L315)</f>
        <v>5423.1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537628.49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156686.94</v>
      </c>
      <c r="D116" s="24" t="s">
        <v>312</v>
      </c>
      <c r="E116" s="95">
        <f>+('DOE25'!L279)+('DOE25'!L298)+('DOE25'!L317)</f>
        <v>9990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2417.2600000000002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168052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1897352.7</v>
      </c>
      <c r="D120" s="86">
        <f>SUM(D110:D119)</f>
        <v>168052</v>
      </c>
      <c r="E120" s="86">
        <f>SUM(E110:E119)</f>
        <v>315410.63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102339.61</v>
      </c>
      <c r="D122" s="24" t="s">
        <v>312</v>
      </c>
      <c r="E122" s="129">
        <f>'DOE25'!L328</f>
        <v>0</v>
      </c>
      <c r="F122" s="129">
        <f>SUM('DOE25'!L366:'DOE25'!L372)</f>
        <v>112174.5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375.90999999999997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-375.90999999999997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102339.61</v>
      </c>
      <c r="D136" s="141">
        <f>SUM(D122:D135)</f>
        <v>0</v>
      </c>
      <c r="E136" s="141">
        <f>SUM(E122:E135)</f>
        <v>0</v>
      </c>
      <c r="F136" s="141">
        <f>SUM(F122:F135)</f>
        <v>112174.5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6588693.4199999999</v>
      </c>
      <c r="D137" s="86">
        <f>(D107+D120+D136)</f>
        <v>168052</v>
      </c>
      <c r="E137" s="86">
        <f>(E107+E120+E136)</f>
        <v>397820.19</v>
      </c>
      <c r="F137" s="86">
        <f>(F107+F120+F136)</f>
        <v>112174.5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3C80-F96B-48BF-A143-92745723F67A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PLYMOUTH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15442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15442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2867585</v>
      </c>
      <c r="D10" s="182">
        <f>ROUND((C10/$C$28)*100,1)</f>
        <v>41.2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1591008</v>
      </c>
      <c r="D11" s="182">
        <f>ROUND((C11/$C$28)*100,1)</f>
        <v>22.9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153186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717652</v>
      </c>
      <c r="D15" s="182">
        <f t="shared" ref="D15:D27" si="0">ROUND((C15/$C$28)*100,1)</f>
        <v>10.3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154649</v>
      </c>
      <c r="D16" s="182">
        <f t="shared" si="0"/>
        <v>2.2000000000000002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289740</v>
      </c>
      <c r="D17" s="182">
        <f t="shared" si="0"/>
        <v>4.2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340527</v>
      </c>
      <c r="D18" s="182">
        <f t="shared" si="0"/>
        <v>4.9000000000000004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5891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537628</v>
      </c>
      <c r="D20" s="182">
        <f t="shared" si="0"/>
        <v>7.7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166677</v>
      </c>
      <c r="D21" s="182">
        <f t="shared" si="0"/>
        <v>2.4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59632</v>
      </c>
      <c r="D24" s="182">
        <f t="shared" si="0"/>
        <v>0.9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78529.78</v>
      </c>
      <c r="D27" s="182">
        <f t="shared" si="0"/>
        <v>1.1000000000000001</v>
      </c>
    </row>
    <row r="28" spans="1:4" x14ac:dyDescent="0.2">
      <c r="B28" s="187" t="s">
        <v>754</v>
      </c>
      <c r="C28" s="180">
        <f>SUM(C10:C27)</f>
        <v>6962704.7800000003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214514</v>
      </c>
    </row>
    <row r="30" spans="1:4" x14ac:dyDescent="0.2">
      <c r="B30" s="187" t="s">
        <v>760</v>
      </c>
      <c r="C30" s="180">
        <f>SUM(C28:C29)</f>
        <v>7177218.7800000003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3137401</v>
      </c>
      <c r="D35" s="182">
        <f t="shared" ref="D35:D40" si="1">ROUND((C35/$C$41)*100,1)</f>
        <v>43.9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716154.63999999966</v>
      </c>
      <c r="D36" s="182">
        <f t="shared" si="1"/>
        <v>10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2050154</v>
      </c>
      <c r="D37" s="182">
        <f t="shared" si="1"/>
        <v>28.7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721057</v>
      </c>
      <c r="D38" s="182">
        <f t="shared" si="1"/>
        <v>10.1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526870</v>
      </c>
      <c r="D39" s="182">
        <f t="shared" si="1"/>
        <v>7.4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7151636.6399999997</v>
      </c>
      <c r="D41" s="184">
        <f>SUM(D35:D40)</f>
        <v>100.1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F8D2A-163A-4709-B7E8-C2B86EFAEE8E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PLYMOUTH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C39:CM39"/>
    <mergeCell ref="CP39:CZ39"/>
    <mergeCell ref="BP39:BZ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2010-10-27T14:08:39Z</cp:lastPrinted>
  <dcterms:created xsi:type="dcterms:W3CDTF">1997-12-04T19:04:30Z</dcterms:created>
  <dcterms:modified xsi:type="dcterms:W3CDTF">2025-01-09T20:26:03Z</dcterms:modified>
</cp:coreProperties>
</file>