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74459790-56C5-4C58-860B-9B1434679170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634CF2EF-9243-4E1A-99A4-E3342CFB37A9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60" i="2" l="1"/>
  <c r="B2" i="13"/>
  <c r="F8" i="13"/>
  <c r="G8" i="13"/>
  <c r="L196" i="1"/>
  <c r="E8" i="13" s="1"/>
  <c r="L214" i="1"/>
  <c r="L232" i="1"/>
  <c r="D39" i="13"/>
  <c r="F13" i="13"/>
  <c r="G13" i="13"/>
  <c r="L198" i="1"/>
  <c r="E13" i="13" s="1"/>
  <c r="C13" i="13" s="1"/>
  <c r="L216" i="1"/>
  <c r="L234" i="1"/>
  <c r="F16" i="13"/>
  <c r="G16" i="13"/>
  <c r="L201" i="1"/>
  <c r="E16" i="13" s="1"/>
  <c r="C16" i="13" s="1"/>
  <c r="L219" i="1"/>
  <c r="L237" i="1"/>
  <c r="F5" i="13"/>
  <c r="D5" i="13" s="1"/>
  <c r="G5" i="13"/>
  <c r="G33" i="13" s="1"/>
  <c r="L189" i="1"/>
  <c r="L190" i="1"/>
  <c r="L191" i="1"/>
  <c r="L192" i="1"/>
  <c r="L207" i="1"/>
  <c r="C10" i="10" s="1"/>
  <c r="L208" i="1"/>
  <c r="L209" i="1"/>
  <c r="L210" i="1"/>
  <c r="L225" i="1"/>
  <c r="L239" i="1" s="1"/>
  <c r="L226" i="1"/>
  <c r="C11" i="10" s="1"/>
  <c r="L227" i="1"/>
  <c r="C103" i="2" s="1"/>
  <c r="L228" i="1"/>
  <c r="F6" i="13"/>
  <c r="G6" i="13"/>
  <c r="L194" i="1"/>
  <c r="C15" i="10" s="1"/>
  <c r="L212" i="1"/>
  <c r="L230" i="1"/>
  <c r="F7" i="13"/>
  <c r="G7" i="13"/>
  <c r="L195" i="1"/>
  <c r="D7" i="13" s="1"/>
  <c r="C7" i="13" s="1"/>
  <c r="L213" i="1"/>
  <c r="L221" i="1" s="1"/>
  <c r="G650" i="1" s="1"/>
  <c r="L231" i="1"/>
  <c r="F12" i="13"/>
  <c r="G12" i="13"/>
  <c r="L197" i="1"/>
  <c r="D12" i="13" s="1"/>
  <c r="C12" i="13" s="1"/>
  <c r="L215" i="1"/>
  <c r="L233" i="1"/>
  <c r="F14" i="13"/>
  <c r="G14" i="13"/>
  <c r="L199" i="1"/>
  <c r="D14" i="13" s="1"/>
  <c r="C14" i="13" s="1"/>
  <c r="L217" i="1"/>
  <c r="C115" i="2" s="1"/>
  <c r="L235" i="1"/>
  <c r="F15" i="13"/>
  <c r="G15" i="13"/>
  <c r="L200" i="1"/>
  <c r="D15" i="13" s="1"/>
  <c r="C15" i="13" s="1"/>
  <c r="L218" i="1"/>
  <c r="C21" i="10" s="1"/>
  <c r="L236" i="1"/>
  <c r="F17" i="13"/>
  <c r="G17" i="13"/>
  <c r="L243" i="1"/>
  <c r="C24" i="10" s="1"/>
  <c r="D17" i="13"/>
  <c r="C17" i="13" s="1"/>
  <c r="F18" i="13"/>
  <c r="G18" i="13"/>
  <c r="L244" i="1"/>
  <c r="D18" i="13"/>
  <c r="C18" i="13" s="1"/>
  <c r="F19" i="13"/>
  <c r="G19" i="13"/>
  <c r="L245" i="1"/>
  <c r="D19" i="13" s="1"/>
  <c r="C19" i="13" s="1"/>
  <c r="F29" i="13"/>
  <c r="G29" i="13"/>
  <c r="L350" i="1"/>
  <c r="D29" i="13" s="1"/>
  <c r="C29" i="13" s="1"/>
  <c r="L351" i="1"/>
  <c r="G651" i="1" s="1"/>
  <c r="L352" i="1"/>
  <c r="I359" i="1"/>
  <c r="J282" i="1"/>
  <c r="F31" i="13" s="1"/>
  <c r="J301" i="1"/>
  <c r="J320" i="1"/>
  <c r="K282" i="1"/>
  <c r="K301" i="1"/>
  <c r="K320" i="1"/>
  <c r="G31" i="13"/>
  <c r="L268" i="1"/>
  <c r="E101" i="2" s="1"/>
  <c r="E107" i="2" s="1"/>
  <c r="E137" i="2" s="1"/>
  <c r="L269" i="1"/>
  <c r="L270" i="1"/>
  <c r="L271" i="1"/>
  <c r="L273" i="1"/>
  <c r="L274" i="1"/>
  <c r="L275" i="1"/>
  <c r="C17" i="10" s="1"/>
  <c r="L276" i="1"/>
  <c r="L277" i="1"/>
  <c r="L278" i="1"/>
  <c r="L279" i="1"/>
  <c r="E116" i="2" s="1"/>
  <c r="L280" i="1"/>
  <c r="E117" i="2" s="1"/>
  <c r="L282" i="1"/>
  <c r="L287" i="1"/>
  <c r="L288" i="1"/>
  <c r="L289" i="1"/>
  <c r="L290" i="1"/>
  <c r="L301" i="1" s="1"/>
  <c r="L292" i="1"/>
  <c r="L293" i="1"/>
  <c r="L294" i="1"/>
  <c r="L295" i="1"/>
  <c r="L296" i="1"/>
  <c r="L297" i="1"/>
  <c r="E115" i="2" s="1"/>
  <c r="L298" i="1"/>
  <c r="G652" i="1" s="1"/>
  <c r="L299" i="1"/>
  <c r="L306" i="1"/>
  <c r="L307" i="1"/>
  <c r="L320" i="1" s="1"/>
  <c r="L308" i="1"/>
  <c r="L309" i="1"/>
  <c r="L311" i="1"/>
  <c r="L312" i="1"/>
  <c r="L313" i="1"/>
  <c r="L314" i="1"/>
  <c r="L315" i="1"/>
  <c r="L316" i="1"/>
  <c r="L317" i="1"/>
  <c r="H652" i="1" s="1"/>
  <c r="L318" i="1"/>
  <c r="L325" i="1"/>
  <c r="L326" i="1"/>
  <c r="L327" i="1"/>
  <c r="L252" i="1"/>
  <c r="H25" i="13" s="1"/>
  <c r="L253" i="1"/>
  <c r="C124" i="2" s="1"/>
  <c r="L333" i="1"/>
  <c r="E123" i="2" s="1"/>
  <c r="E136" i="2" s="1"/>
  <c r="L334" i="1"/>
  <c r="L247" i="1"/>
  <c r="C29" i="10" s="1"/>
  <c r="L328" i="1"/>
  <c r="F22" i="13"/>
  <c r="C22" i="13"/>
  <c r="C11" i="13"/>
  <c r="C10" i="13"/>
  <c r="C9" i="13"/>
  <c r="L353" i="1"/>
  <c r="B4" i="12"/>
  <c r="B36" i="12"/>
  <c r="C36" i="12"/>
  <c r="B40" i="12"/>
  <c r="C40" i="12"/>
  <c r="A40" i="12"/>
  <c r="B27" i="12"/>
  <c r="A31" i="12" s="1"/>
  <c r="C27" i="12"/>
  <c r="B31" i="12"/>
  <c r="C31" i="12"/>
  <c r="B9" i="12"/>
  <c r="A13" i="12" s="1"/>
  <c r="B13" i="12"/>
  <c r="C9" i="12"/>
  <c r="C13" i="12"/>
  <c r="B18" i="12"/>
  <c r="B22" i="12"/>
  <c r="A22" i="12" s="1"/>
  <c r="C18" i="12"/>
  <c r="C22" i="12"/>
  <c r="B1" i="12"/>
  <c r="L379" i="1"/>
  <c r="L380" i="1"/>
  <c r="L385" i="1" s="1"/>
  <c r="L381" i="1"/>
  <c r="L382" i="1"/>
  <c r="L383" i="1"/>
  <c r="L384" i="1"/>
  <c r="L387" i="1"/>
  <c r="L393" i="1" s="1"/>
  <c r="C131" i="2" s="1"/>
  <c r="L388" i="1"/>
  <c r="L389" i="1"/>
  <c r="L390" i="1"/>
  <c r="L391" i="1"/>
  <c r="L392" i="1"/>
  <c r="L395" i="1"/>
  <c r="L396" i="1"/>
  <c r="L397" i="1"/>
  <c r="L398" i="1"/>
  <c r="L399" i="1"/>
  <c r="C132" i="2"/>
  <c r="L258" i="1"/>
  <c r="J52" i="1"/>
  <c r="G48" i="2"/>
  <c r="G55" i="2" s="1"/>
  <c r="G51" i="2"/>
  <c r="G54" i="2" s="1"/>
  <c r="G53" i="2"/>
  <c r="F2" i="11"/>
  <c r="L603" i="1"/>
  <c r="H653" i="1"/>
  <c r="L602" i="1"/>
  <c r="G653" i="1" s="1"/>
  <c r="I653" i="1" s="1"/>
  <c r="L601" i="1"/>
  <c r="F653" i="1"/>
  <c r="C40" i="10"/>
  <c r="F52" i="1"/>
  <c r="F104" i="1" s="1"/>
  <c r="G52" i="1"/>
  <c r="D48" i="2" s="1"/>
  <c r="D55" i="2" s="1"/>
  <c r="D96" i="2" s="1"/>
  <c r="H52" i="1"/>
  <c r="I52" i="1"/>
  <c r="F71" i="1"/>
  <c r="C49" i="2" s="1"/>
  <c r="F86" i="1"/>
  <c r="C50" i="2" s="1"/>
  <c r="F103" i="1"/>
  <c r="G103" i="1"/>
  <c r="H71" i="1"/>
  <c r="H104" i="1" s="1"/>
  <c r="H185" i="1" s="1"/>
  <c r="G619" i="1" s="1"/>
  <c r="J619" i="1" s="1"/>
  <c r="H86" i="1"/>
  <c r="H103" i="1"/>
  <c r="I103" i="1"/>
  <c r="I104" i="1"/>
  <c r="J103" i="1"/>
  <c r="J104" i="1"/>
  <c r="J185" i="1" s="1"/>
  <c r="C37" i="10"/>
  <c r="F113" i="1"/>
  <c r="F128" i="1"/>
  <c r="F132" i="1"/>
  <c r="G113" i="1"/>
  <c r="G132" i="1" s="1"/>
  <c r="C38" i="10" s="1"/>
  <c r="G128" i="1"/>
  <c r="H113" i="1"/>
  <c r="H128" i="1"/>
  <c r="H132" i="1"/>
  <c r="I113" i="1"/>
  <c r="I132" i="1" s="1"/>
  <c r="I185" i="1" s="1"/>
  <c r="G620" i="1" s="1"/>
  <c r="J620" i="1" s="1"/>
  <c r="I128" i="1"/>
  <c r="J113" i="1"/>
  <c r="J128" i="1"/>
  <c r="J132" i="1"/>
  <c r="F139" i="1"/>
  <c r="F161" i="1" s="1"/>
  <c r="F154" i="1"/>
  <c r="G139" i="1"/>
  <c r="G154" i="1"/>
  <c r="G161" i="1"/>
  <c r="H139" i="1"/>
  <c r="H161" i="1" s="1"/>
  <c r="H154" i="1"/>
  <c r="I139" i="1"/>
  <c r="I154" i="1"/>
  <c r="I161" i="1"/>
  <c r="C13" i="10"/>
  <c r="C18" i="10"/>
  <c r="L242" i="1"/>
  <c r="L324" i="1"/>
  <c r="C23" i="10"/>
  <c r="L246" i="1"/>
  <c r="C116" i="2" s="1"/>
  <c r="L260" i="1"/>
  <c r="L261" i="1"/>
  <c r="L341" i="1"/>
  <c r="E134" i="2" s="1"/>
  <c r="L342" i="1"/>
  <c r="E135" i="2" s="1"/>
  <c r="C26" i="10"/>
  <c r="I655" i="1"/>
  <c r="I660" i="1"/>
  <c r="I659" i="1"/>
  <c r="C4" i="10"/>
  <c r="C42" i="10"/>
  <c r="L366" i="1"/>
  <c r="F122" i="2" s="1"/>
  <c r="F136" i="2" s="1"/>
  <c r="L367" i="1"/>
  <c r="L368" i="1"/>
  <c r="L369" i="1"/>
  <c r="L370" i="1"/>
  <c r="L371" i="1"/>
  <c r="L372" i="1"/>
  <c r="B2" i="10"/>
  <c r="L336" i="1"/>
  <c r="L337" i="1"/>
  <c r="E127" i="2" s="1"/>
  <c r="L338" i="1"/>
  <c r="L339" i="1"/>
  <c r="K343" i="1"/>
  <c r="L511" i="1"/>
  <c r="F539" i="1"/>
  <c r="K539" i="1" s="1"/>
  <c r="L512" i="1"/>
  <c r="F540" i="1"/>
  <c r="L513" i="1"/>
  <c r="L514" i="1" s="1"/>
  <c r="L516" i="1"/>
  <c r="G539" i="1"/>
  <c r="G542" i="1" s="1"/>
  <c r="L517" i="1"/>
  <c r="L519" i="1" s="1"/>
  <c r="G540" i="1"/>
  <c r="L518" i="1"/>
  <c r="G541" i="1" s="1"/>
  <c r="L521" i="1"/>
  <c r="H539" i="1"/>
  <c r="L522" i="1"/>
  <c r="H540" i="1" s="1"/>
  <c r="H542" i="1" s="1"/>
  <c r="L523" i="1"/>
  <c r="H541" i="1"/>
  <c r="L526" i="1"/>
  <c r="I539" i="1"/>
  <c r="L527" i="1"/>
  <c r="I540" i="1" s="1"/>
  <c r="L528" i="1"/>
  <c r="I541" i="1"/>
  <c r="L531" i="1"/>
  <c r="J539" i="1" s="1"/>
  <c r="J542" i="1" s="1"/>
  <c r="L532" i="1"/>
  <c r="J540" i="1"/>
  <c r="L533" i="1"/>
  <c r="L534" i="1" s="1"/>
  <c r="J541" i="1"/>
  <c r="E124" i="2"/>
  <c r="K262" i="1"/>
  <c r="J262" i="1"/>
  <c r="I262" i="1"/>
  <c r="H262" i="1"/>
  <c r="G262" i="1"/>
  <c r="F262" i="1"/>
  <c r="L262" i="1" s="1"/>
  <c r="A1" i="2"/>
  <c r="A2" i="2"/>
  <c r="C9" i="2"/>
  <c r="D9" i="2"/>
  <c r="D19" i="2" s="1"/>
  <c r="E9" i="2"/>
  <c r="E19" i="2" s="1"/>
  <c r="F9" i="2"/>
  <c r="I431" i="1"/>
  <c r="J9" i="1"/>
  <c r="G9" i="2"/>
  <c r="C10" i="2"/>
  <c r="D10" i="2"/>
  <c r="E10" i="2"/>
  <c r="F10" i="2"/>
  <c r="I432" i="1"/>
  <c r="I438" i="1" s="1"/>
  <c r="G632" i="1" s="1"/>
  <c r="J10" i="1"/>
  <c r="G10" i="2" s="1"/>
  <c r="C11" i="2"/>
  <c r="C12" i="2"/>
  <c r="D12" i="2"/>
  <c r="E12" i="2"/>
  <c r="F12" i="2"/>
  <c r="F19" i="2" s="1"/>
  <c r="I433" i="1"/>
  <c r="J12" i="1" s="1"/>
  <c r="G12" i="2" s="1"/>
  <c r="C13" i="2"/>
  <c r="D13" i="2"/>
  <c r="E13" i="2"/>
  <c r="F13" i="2"/>
  <c r="I434" i="1"/>
  <c r="J13" i="1" s="1"/>
  <c r="G13" i="2" s="1"/>
  <c r="C14" i="2"/>
  <c r="D14" i="2"/>
  <c r="E14" i="2"/>
  <c r="F14" i="2"/>
  <c r="I435" i="1"/>
  <c r="J14" i="1"/>
  <c r="G14" i="2"/>
  <c r="F15" i="2"/>
  <c r="C16" i="2"/>
  <c r="D16" i="2"/>
  <c r="E16" i="2"/>
  <c r="F16" i="2"/>
  <c r="C17" i="2"/>
  <c r="D17" i="2"/>
  <c r="E17" i="2"/>
  <c r="F17" i="2"/>
  <c r="I436" i="1"/>
  <c r="J17" i="1"/>
  <c r="G17" i="2"/>
  <c r="C18" i="2"/>
  <c r="D18" i="2"/>
  <c r="E18" i="2"/>
  <c r="F18" i="2"/>
  <c r="I437" i="1"/>
  <c r="J18" i="1"/>
  <c r="G18" i="2"/>
  <c r="C19" i="2"/>
  <c r="C22" i="2"/>
  <c r="D22" i="2"/>
  <c r="E22" i="2"/>
  <c r="F22" i="2"/>
  <c r="I440" i="1"/>
  <c r="I444" i="1" s="1"/>
  <c r="J23" i="1"/>
  <c r="G22" i="2"/>
  <c r="C23" i="2"/>
  <c r="C32" i="2" s="1"/>
  <c r="D23" i="2"/>
  <c r="E23" i="2"/>
  <c r="F23" i="2"/>
  <c r="I441" i="1"/>
  <c r="J24" i="1"/>
  <c r="G23" i="2" s="1"/>
  <c r="C24" i="2"/>
  <c r="D24" i="2"/>
  <c r="E24" i="2"/>
  <c r="E32" i="2" s="1"/>
  <c r="F24" i="2"/>
  <c r="F32" i="2" s="1"/>
  <c r="I442" i="1"/>
  <c r="J25" i="1"/>
  <c r="G24" i="2" s="1"/>
  <c r="C25" i="2"/>
  <c r="D25" i="2"/>
  <c r="E25" i="2"/>
  <c r="F25" i="2"/>
  <c r="C26" i="2"/>
  <c r="F26" i="2"/>
  <c r="C27" i="2"/>
  <c r="F27" i="2"/>
  <c r="C28" i="2"/>
  <c r="D28" i="2"/>
  <c r="D32" i="2" s="1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I443" i="1"/>
  <c r="J32" i="1"/>
  <c r="G31" i="2"/>
  <c r="C34" i="2"/>
  <c r="C42" i="2" s="1"/>
  <c r="C43" i="2" s="1"/>
  <c r="D34" i="2"/>
  <c r="D42" i="2" s="1"/>
  <c r="D43" i="2" s="1"/>
  <c r="E34" i="2"/>
  <c r="E42" i="2" s="1"/>
  <c r="E43" i="2" s="1"/>
  <c r="F34" i="2"/>
  <c r="C35" i="2"/>
  <c r="D35" i="2"/>
  <c r="E35" i="2"/>
  <c r="F35" i="2"/>
  <c r="C36" i="2"/>
  <c r="D36" i="2"/>
  <c r="E36" i="2"/>
  <c r="F36" i="2"/>
  <c r="I446" i="1"/>
  <c r="J37" i="1"/>
  <c r="J43" i="1" s="1"/>
  <c r="G36" i="2"/>
  <c r="G42" i="2" s="1"/>
  <c r="C37" i="2"/>
  <c r="D37" i="2"/>
  <c r="E37" i="2"/>
  <c r="F37" i="2"/>
  <c r="I447" i="1"/>
  <c r="J38" i="1" s="1"/>
  <c r="G37" i="2" s="1"/>
  <c r="C38" i="2"/>
  <c r="D38" i="2"/>
  <c r="E38" i="2"/>
  <c r="F38" i="2"/>
  <c r="F42" i="2" s="1"/>
  <c r="I448" i="1"/>
  <c r="J40" i="1" s="1"/>
  <c r="G39" i="2" s="1"/>
  <c r="C40" i="2"/>
  <c r="D40" i="2"/>
  <c r="E40" i="2"/>
  <c r="F40" i="2"/>
  <c r="I449" i="1"/>
  <c r="J41" i="1" s="1"/>
  <c r="G40" i="2" s="1"/>
  <c r="C41" i="2"/>
  <c r="D41" i="2"/>
  <c r="E41" i="2"/>
  <c r="F41" i="2"/>
  <c r="C48" i="2"/>
  <c r="E48" i="2"/>
  <c r="F48" i="2"/>
  <c r="E49" i="2"/>
  <c r="E54" i="2" s="1"/>
  <c r="E55" i="2" s="1"/>
  <c r="E50" i="2"/>
  <c r="C51" i="2"/>
  <c r="D51" i="2"/>
  <c r="D54" i="2" s="1"/>
  <c r="E51" i="2"/>
  <c r="F51" i="2"/>
  <c r="F54" i="2" s="1"/>
  <c r="F55" i="2" s="1"/>
  <c r="D52" i="2"/>
  <c r="C53" i="2"/>
  <c r="D53" i="2"/>
  <c r="E53" i="2"/>
  <c r="F53" i="2"/>
  <c r="C58" i="2"/>
  <c r="C59" i="2"/>
  <c r="C61" i="2"/>
  <c r="D61" i="2"/>
  <c r="E61" i="2"/>
  <c r="F61" i="2"/>
  <c r="G61" i="2"/>
  <c r="C62" i="2"/>
  <c r="D62" i="2"/>
  <c r="E62" i="2"/>
  <c r="F62" i="2"/>
  <c r="G62" i="2"/>
  <c r="G73" i="2" s="1"/>
  <c r="C64" i="2"/>
  <c r="F64" i="2"/>
  <c r="C65" i="2"/>
  <c r="F65" i="2"/>
  <c r="C66" i="2"/>
  <c r="C70" i="2" s="1"/>
  <c r="C73" i="2" s="1"/>
  <c r="C67" i="2"/>
  <c r="C68" i="2"/>
  <c r="E68" i="2"/>
  <c r="F68" i="2"/>
  <c r="F70" i="2" s="1"/>
  <c r="F73" i="2" s="1"/>
  <c r="C69" i="2"/>
  <c r="D69" i="2"/>
  <c r="D70" i="2" s="1"/>
  <c r="D73" i="2" s="1"/>
  <c r="E69" i="2"/>
  <c r="E70" i="2" s="1"/>
  <c r="E73" i="2" s="1"/>
  <c r="F69" i="2"/>
  <c r="G69" i="2"/>
  <c r="G70" i="2"/>
  <c r="C71" i="2"/>
  <c r="D71" i="2"/>
  <c r="E71" i="2"/>
  <c r="C72" i="2"/>
  <c r="E72" i="2"/>
  <c r="C77" i="2"/>
  <c r="D77" i="2"/>
  <c r="F77" i="2"/>
  <c r="F83" i="2" s="1"/>
  <c r="C79" i="2"/>
  <c r="E79" i="2"/>
  <c r="F79" i="2"/>
  <c r="C80" i="2"/>
  <c r="D80" i="2"/>
  <c r="E80" i="2"/>
  <c r="F80" i="2"/>
  <c r="C81" i="2"/>
  <c r="D81" i="2"/>
  <c r="E81" i="2"/>
  <c r="F81" i="2"/>
  <c r="C82" i="2"/>
  <c r="C83" i="2"/>
  <c r="D83" i="2"/>
  <c r="C85" i="2"/>
  <c r="F85" i="2"/>
  <c r="F95" i="2" s="1"/>
  <c r="C86" i="2"/>
  <c r="F86" i="2"/>
  <c r="D88" i="2"/>
  <c r="E88" i="2"/>
  <c r="E95" i="2" s="1"/>
  <c r="F88" i="2"/>
  <c r="G88" i="2"/>
  <c r="G95" i="2" s="1"/>
  <c r="C89" i="2"/>
  <c r="D89" i="2"/>
  <c r="E89" i="2"/>
  <c r="F89" i="2"/>
  <c r="G89" i="2"/>
  <c r="C90" i="2"/>
  <c r="D90" i="2"/>
  <c r="E90" i="2"/>
  <c r="G90" i="2"/>
  <c r="C91" i="2"/>
  <c r="D91" i="2"/>
  <c r="E91" i="2"/>
  <c r="F91" i="2"/>
  <c r="C92" i="2"/>
  <c r="C95" i="2" s="1"/>
  <c r="D92" i="2"/>
  <c r="E92" i="2"/>
  <c r="F92" i="2"/>
  <c r="C93" i="2"/>
  <c r="D93" i="2"/>
  <c r="E93" i="2"/>
  <c r="F93" i="2"/>
  <c r="C94" i="2"/>
  <c r="D94" i="2"/>
  <c r="E94" i="2"/>
  <c r="F94" i="2"/>
  <c r="D95" i="2"/>
  <c r="C102" i="2"/>
  <c r="E102" i="2"/>
  <c r="E103" i="2"/>
  <c r="C104" i="2"/>
  <c r="E104" i="2"/>
  <c r="C105" i="2"/>
  <c r="E105" i="2"/>
  <c r="E106" i="2"/>
  <c r="D107" i="2"/>
  <c r="F107" i="2"/>
  <c r="G107" i="2"/>
  <c r="C110" i="2"/>
  <c r="E110" i="2"/>
  <c r="E111" i="2"/>
  <c r="C112" i="2"/>
  <c r="E112" i="2"/>
  <c r="C113" i="2"/>
  <c r="E113" i="2"/>
  <c r="E114" i="2"/>
  <c r="E120" i="2" s="1"/>
  <c r="C117" i="2"/>
  <c r="F120" i="2"/>
  <c r="G120" i="2"/>
  <c r="C122" i="2"/>
  <c r="E122" i="2"/>
  <c r="D126" i="2"/>
  <c r="E126" i="2"/>
  <c r="F126" i="2"/>
  <c r="K411" i="1"/>
  <c r="K419" i="1"/>
  <c r="K425" i="1"/>
  <c r="K426" i="1"/>
  <c r="G126" i="2"/>
  <c r="G136" i="2" s="1"/>
  <c r="L255" i="1"/>
  <c r="C127" i="2"/>
  <c r="L256" i="1"/>
  <c r="C128" i="2" s="1"/>
  <c r="L257" i="1"/>
  <c r="C129" i="2"/>
  <c r="E129" i="2"/>
  <c r="C134" i="2"/>
  <c r="C135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B148" i="2"/>
  <c r="G148" i="2" s="1"/>
  <c r="C148" i="2"/>
  <c r="D148" i="2"/>
  <c r="E148" i="2"/>
  <c r="F148" i="2"/>
  <c r="B149" i="2"/>
  <c r="C149" i="2"/>
  <c r="D149" i="2"/>
  <c r="E149" i="2"/>
  <c r="F149" i="2"/>
  <c r="G149" i="2"/>
  <c r="B150" i="2"/>
  <c r="G150" i="2" s="1"/>
  <c r="C150" i="2"/>
  <c r="D150" i="2"/>
  <c r="E150" i="2"/>
  <c r="F150" i="2"/>
  <c r="B151" i="2"/>
  <c r="C151" i="2"/>
  <c r="D151" i="2"/>
  <c r="E151" i="2"/>
  <c r="F151" i="2"/>
  <c r="G151" i="2"/>
  <c r="B152" i="2"/>
  <c r="G152" i="2" s="1"/>
  <c r="C152" i="2"/>
  <c r="D152" i="2"/>
  <c r="E152" i="2"/>
  <c r="F152" i="2"/>
  <c r="F490" i="1"/>
  <c r="B153" i="2"/>
  <c r="G490" i="1"/>
  <c r="C153" i="2" s="1"/>
  <c r="H490" i="1"/>
  <c r="D153" i="2"/>
  <c r="I490" i="1"/>
  <c r="E153" i="2"/>
  <c r="J490" i="1"/>
  <c r="F153" i="2" s="1"/>
  <c r="B154" i="2"/>
  <c r="C154" i="2"/>
  <c r="G154" i="2" s="1"/>
  <c r="D154" i="2"/>
  <c r="E154" i="2"/>
  <c r="F154" i="2"/>
  <c r="B155" i="2"/>
  <c r="G155" i="2" s="1"/>
  <c r="C155" i="2"/>
  <c r="D155" i="2"/>
  <c r="E155" i="2"/>
  <c r="F155" i="2"/>
  <c r="F493" i="1"/>
  <c r="B156" i="2"/>
  <c r="G493" i="1"/>
  <c r="K493" i="1" s="1"/>
  <c r="H493" i="1"/>
  <c r="D156" i="2" s="1"/>
  <c r="I493" i="1"/>
  <c r="E156" i="2"/>
  <c r="J493" i="1"/>
  <c r="F156" i="2"/>
  <c r="F19" i="1"/>
  <c r="G19" i="1"/>
  <c r="H19" i="1"/>
  <c r="I19" i="1"/>
  <c r="G610" i="1" s="1"/>
  <c r="J610" i="1" s="1"/>
  <c r="F33" i="1"/>
  <c r="G33" i="1"/>
  <c r="H33" i="1"/>
  <c r="H44" i="1" s="1"/>
  <c r="H609" i="1" s="1"/>
  <c r="I33" i="1"/>
  <c r="I44" i="1" s="1"/>
  <c r="H610" i="1" s="1"/>
  <c r="F43" i="1"/>
  <c r="F44" i="1" s="1"/>
  <c r="H607" i="1" s="1"/>
  <c r="G43" i="1"/>
  <c r="H43" i="1"/>
  <c r="I43" i="1"/>
  <c r="G44" i="1"/>
  <c r="F169" i="1"/>
  <c r="F184" i="1" s="1"/>
  <c r="I169" i="1"/>
  <c r="F175" i="1"/>
  <c r="G175" i="1"/>
  <c r="H175" i="1"/>
  <c r="I175" i="1"/>
  <c r="J175" i="1"/>
  <c r="J184" i="1" s="1"/>
  <c r="F180" i="1"/>
  <c r="G180" i="1"/>
  <c r="H180" i="1"/>
  <c r="I180" i="1"/>
  <c r="G184" i="1"/>
  <c r="H184" i="1"/>
  <c r="I184" i="1"/>
  <c r="F203" i="1"/>
  <c r="G203" i="1"/>
  <c r="H203" i="1"/>
  <c r="I203" i="1"/>
  <c r="J203" i="1"/>
  <c r="K203" i="1"/>
  <c r="K249" i="1" s="1"/>
  <c r="K263" i="1" s="1"/>
  <c r="F221" i="1"/>
  <c r="G221" i="1"/>
  <c r="H221" i="1"/>
  <c r="I221" i="1"/>
  <c r="J221" i="1"/>
  <c r="K221" i="1"/>
  <c r="F239" i="1"/>
  <c r="G239" i="1"/>
  <c r="H239" i="1"/>
  <c r="I239" i="1"/>
  <c r="J239" i="1"/>
  <c r="K239" i="1"/>
  <c r="F248" i="1"/>
  <c r="G248" i="1"/>
  <c r="H248" i="1"/>
  <c r="I248" i="1"/>
  <c r="L248" i="1" s="1"/>
  <c r="J248" i="1"/>
  <c r="K248" i="1"/>
  <c r="F249" i="1"/>
  <c r="G249" i="1"/>
  <c r="G263" i="1" s="1"/>
  <c r="H249" i="1"/>
  <c r="H263" i="1" s="1"/>
  <c r="I249" i="1"/>
  <c r="I263" i="1" s="1"/>
  <c r="J249" i="1"/>
  <c r="H638" i="1" s="1"/>
  <c r="F282" i="1"/>
  <c r="F330" i="1" s="1"/>
  <c r="F344" i="1" s="1"/>
  <c r="G282" i="1"/>
  <c r="G330" i="1" s="1"/>
  <c r="G344" i="1" s="1"/>
  <c r="H282" i="1"/>
  <c r="I282" i="1"/>
  <c r="F301" i="1"/>
  <c r="G301" i="1"/>
  <c r="H301" i="1"/>
  <c r="H330" i="1" s="1"/>
  <c r="H344" i="1" s="1"/>
  <c r="I301" i="1"/>
  <c r="F320" i="1"/>
  <c r="G320" i="1"/>
  <c r="H320" i="1"/>
  <c r="I320" i="1"/>
  <c r="I330" i="1" s="1"/>
  <c r="I344" i="1" s="1"/>
  <c r="F329" i="1"/>
  <c r="L329" i="1" s="1"/>
  <c r="G329" i="1"/>
  <c r="H329" i="1"/>
  <c r="I329" i="1"/>
  <c r="J329" i="1"/>
  <c r="K329" i="1"/>
  <c r="J330" i="1"/>
  <c r="J344" i="1" s="1"/>
  <c r="K330" i="1"/>
  <c r="K344" i="1" s="1"/>
  <c r="F354" i="1"/>
  <c r="G354" i="1"/>
  <c r="H354" i="1"/>
  <c r="I354" i="1"/>
  <c r="G624" i="1" s="1"/>
  <c r="J624" i="1" s="1"/>
  <c r="J354" i="1"/>
  <c r="K354" i="1"/>
  <c r="I360" i="1"/>
  <c r="F361" i="1"/>
  <c r="G361" i="1"/>
  <c r="H361" i="1"/>
  <c r="I361" i="1"/>
  <c r="L373" i="1"/>
  <c r="F374" i="1"/>
  <c r="G374" i="1"/>
  <c r="H374" i="1"/>
  <c r="I374" i="1"/>
  <c r="J374" i="1"/>
  <c r="K374" i="1"/>
  <c r="F385" i="1"/>
  <c r="G385" i="1"/>
  <c r="H385" i="1"/>
  <c r="I385" i="1"/>
  <c r="F393" i="1"/>
  <c r="F400" i="1" s="1"/>
  <c r="H633" i="1" s="1"/>
  <c r="G393" i="1"/>
  <c r="H393" i="1"/>
  <c r="H400" i="1" s="1"/>
  <c r="H634" i="1" s="1"/>
  <c r="J634" i="1" s="1"/>
  <c r="I393" i="1"/>
  <c r="I400" i="1" s="1"/>
  <c r="F399" i="1"/>
  <c r="G399" i="1"/>
  <c r="G400" i="1" s="1"/>
  <c r="H635" i="1" s="1"/>
  <c r="H399" i="1"/>
  <c r="I399" i="1"/>
  <c r="L405" i="1"/>
  <c r="L411" i="1" s="1"/>
  <c r="L406" i="1"/>
  <c r="L407" i="1"/>
  <c r="L408" i="1"/>
  <c r="L409" i="1"/>
  <c r="L410" i="1"/>
  <c r="F411" i="1"/>
  <c r="G411" i="1"/>
  <c r="H411" i="1"/>
  <c r="H426" i="1" s="1"/>
  <c r="I411" i="1"/>
  <c r="J411" i="1"/>
  <c r="L413" i="1"/>
  <c r="L419" i="1" s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5" i="1" s="1"/>
  <c r="L423" i="1"/>
  <c r="L424" i="1"/>
  <c r="F425" i="1"/>
  <c r="F426" i="1" s="1"/>
  <c r="G425" i="1"/>
  <c r="H425" i="1"/>
  <c r="I425" i="1"/>
  <c r="J425" i="1"/>
  <c r="G426" i="1"/>
  <c r="I426" i="1"/>
  <c r="J426" i="1"/>
  <c r="F438" i="1"/>
  <c r="G629" i="1" s="1"/>
  <c r="J629" i="1" s="1"/>
  <c r="G438" i="1"/>
  <c r="H438" i="1"/>
  <c r="F444" i="1"/>
  <c r="G444" i="1"/>
  <c r="G451" i="1" s="1"/>
  <c r="H630" i="1" s="1"/>
  <c r="J630" i="1" s="1"/>
  <c r="H444" i="1"/>
  <c r="H451" i="1" s="1"/>
  <c r="H631" i="1" s="1"/>
  <c r="F450" i="1"/>
  <c r="G450" i="1"/>
  <c r="H450" i="1"/>
  <c r="F451" i="1"/>
  <c r="F460" i="1"/>
  <c r="F466" i="1" s="1"/>
  <c r="H612" i="1" s="1"/>
  <c r="G460" i="1"/>
  <c r="G466" i="1" s="1"/>
  <c r="H613" i="1" s="1"/>
  <c r="H460" i="1"/>
  <c r="H466" i="1" s="1"/>
  <c r="H614" i="1" s="1"/>
  <c r="J614" i="1" s="1"/>
  <c r="I460" i="1"/>
  <c r="J460" i="1"/>
  <c r="F464" i="1"/>
  <c r="G464" i="1"/>
  <c r="H464" i="1"/>
  <c r="I464" i="1"/>
  <c r="I466" i="1" s="1"/>
  <c r="H615" i="1" s="1"/>
  <c r="J464" i="1"/>
  <c r="J466" i="1"/>
  <c r="K485" i="1"/>
  <c r="K486" i="1"/>
  <c r="K487" i="1"/>
  <c r="K488" i="1"/>
  <c r="K489" i="1"/>
  <c r="K490" i="1"/>
  <c r="K491" i="1"/>
  <c r="K492" i="1"/>
  <c r="F507" i="1"/>
  <c r="G507" i="1"/>
  <c r="H507" i="1"/>
  <c r="I507" i="1"/>
  <c r="F514" i="1"/>
  <c r="G514" i="1"/>
  <c r="G535" i="1" s="1"/>
  <c r="H514" i="1"/>
  <c r="H535" i="1" s="1"/>
  <c r="I514" i="1"/>
  <c r="I535" i="1" s="1"/>
  <c r="J514" i="1"/>
  <c r="J535" i="1" s="1"/>
  <c r="K514" i="1"/>
  <c r="F519" i="1"/>
  <c r="G519" i="1"/>
  <c r="H519" i="1"/>
  <c r="I519" i="1"/>
  <c r="J519" i="1"/>
  <c r="K519" i="1"/>
  <c r="F524" i="1"/>
  <c r="F535" i="1" s="1"/>
  <c r="G524" i="1"/>
  <c r="H524" i="1"/>
  <c r="I524" i="1"/>
  <c r="J524" i="1"/>
  <c r="K524" i="1"/>
  <c r="L524" i="1"/>
  <c r="F529" i="1"/>
  <c r="G529" i="1"/>
  <c r="H529" i="1"/>
  <c r="I529" i="1"/>
  <c r="J529" i="1"/>
  <c r="K529" i="1"/>
  <c r="L529" i="1"/>
  <c r="F534" i="1"/>
  <c r="G534" i="1"/>
  <c r="H534" i="1"/>
  <c r="I534" i="1"/>
  <c r="J534" i="1"/>
  <c r="K534" i="1"/>
  <c r="K535" i="1"/>
  <c r="L547" i="1"/>
  <c r="L548" i="1"/>
  <c r="L549" i="1"/>
  <c r="F550" i="1"/>
  <c r="F561" i="1" s="1"/>
  <c r="G550" i="1"/>
  <c r="H550" i="1"/>
  <c r="I550" i="1"/>
  <c r="J550" i="1"/>
  <c r="K550" i="1"/>
  <c r="K561" i="1" s="1"/>
  <c r="L550" i="1"/>
  <c r="L552" i="1"/>
  <c r="L555" i="1" s="1"/>
  <c r="L553" i="1"/>
  <c r="L554" i="1"/>
  <c r="F555" i="1"/>
  <c r="G555" i="1"/>
  <c r="H555" i="1"/>
  <c r="I555" i="1"/>
  <c r="J555" i="1"/>
  <c r="K555" i="1"/>
  <c r="L557" i="1"/>
  <c r="L560" i="1" s="1"/>
  <c r="L558" i="1"/>
  <c r="L559" i="1"/>
  <c r="F560" i="1"/>
  <c r="G560" i="1"/>
  <c r="H560" i="1"/>
  <c r="I560" i="1"/>
  <c r="J560" i="1"/>
  <c r="K560" i="1"/>
  <c r="G561" i="1"/>
  <c r="H561" i="1"/>
  <c r="I561" i="1"/>
  <c r="J561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8" i="1" s="1"/>
  <c r="G637" i="1" s="1"/>
  <c r="J637" i="1" s="1"/>
  <c r="K582" i="1"/>
  <c r="K583" i="1"/>
  <c r="K584" i="1"/>
  <c r="K585" i="1"/>
  <c r="K586" i="1"/>
  <c r="K587" i="1"/>
  <c r="H588" i="1"/>
  <c r="H639" i="1" s="1"/>
  <c r="I588" i="1"/>
  <c r="H640" i="1" s="1"/>
  <c r="J640" i="1" s="1"/>
  <c r="J588" i="1"/>
  <c r="K592" i="1"/>
  <c r="K593" i="1"/>
  <c r="K594" i="1"/>
  <c r="H595" i="1"/>
  <c r="I595" i="1"/>
  <c r="J595" i="1"/>
  <c r="K595" i="1"/>
  <c r="G638" i="1" s="1"/>
  <c r="J638" i="1" s="1"/>
  <c r="F604" i="1"/>
  <c r="G604" i="1"/>
  <c r="H604" i="1"/>
  <c r="I604" i="1"/>
  <c r="J604" i="1"/>
  <c r="K604" i="1"/>
  <c r="G607" i="1"/>
  <c r="G608" i="1"/>
  <c r="H608" i="1"/>
  <c r="J608" i="1"/>
  <c r="G609" i="1"/>
  <c r="J609" i="1" s="1"/>
  <c r="G613" i="1"/>
  <c r="J613" i="1" s="1"/>
  <c r="G614" i="1"/>
  <c r="G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G630" i="1"/>
  <c r="G631" i="1"/>
  <c r="J631" i="1" s="1"/>
  <c r="G633" i="1"/>
  <c r="G634" i="1"/>
  <c r="G635" i="1"/>
  <c r="J635" i="1" s="1"/>
  <c r="H637" i="1"/>
  <c r="G639" i="1"/>
  <c r="J639" i="1" s="1"/>
  <c r="G640" i="1"/>
  <c r="G641" i="1"/>
  <c r="J641" i="1" s="1"/>
  <c r="H641" i="1"/>
  <c r="G642" i="1"/>
  <c r="H642" i="1"/>
  <c r="J642" i="1"/>
  <c r="G643" i="1"/>
  <c r="J643" i="1" s="1"/>
  <c r="H643" i="1"/>
  <c r="G644" i="1"/>
  <c r="H644" i="1"/>
  <c r="J644" i="1"/>
  <c r="G645" i="1"/>
  <c r="J645" i="1" s="1"/>
  <c r="H645" i="1"/>
  <c r="G43" i="2" l="1"/>
  <c r="G616" i="1"/>
  <c r="J616" i="1" s="1"/>
  <c r="F43" i="2"/>
  <c r="L400" i="1"/>
  <c r="C130" i="2"/>
  <c r="C39" i="10"/>
  <c r="D31" i="13"/>
  <c r="C31" i="13" s="1"/>
  <c r="L561" i="1"/>
  <c r="G153" i="2"/>
  <c r="C54" i="2"/>
  <c r="C55" i="2" s="1"/>
  <c r="C96" i="2" s="1"/>
  <c r="C5" i="13"/>
  <c r="J633" i="1"/>
  <c r="L426" i="1"/>
  <c r="G628" i="1" s="1"/>
  <c r="J628" i="1" s="1"/>
  <c r="G137" i="2"/>
  <c r="F137" i="2"/>
  <c r="G32" i="2"/>
  <c r="G621" i="1"/>
  <c r="J621" i="1" s="1"/>
  <c r="G636" i="1"/>
  <c r="G96" i="2"/>
  <c r="G654" i="1"/>
  <c r="H650" i="1"/>
  <c r="H654" i="1" s="1"/>
  <c r="C8" i="13"/>
  <c r="E33" i="13"/>
  <c r="D35" i="13" s="1"/>
  <c r="F96" i="2"/>
  <c r="G19" i="2"/>
  <c r="I542" i="1"/>
  <c r="L535" i="1"/>
  <c r="F185" i="1"/>
  <c r="G617" i="1" s="1"/>
  <c r="J617" i="1" s="1"/>
  <c r="C133" i="2"/>
  <c r="J19" i="1"/>
  <c r="G611" i="1" s="1"/>
  <c r="K540" i="1"/>
  <c r="K542" i="1" s="1"/>
  <c r="H33" i="13"/>
  <c r="C25" i="13"/>
  <c r="J615" i="1"/>
  <c r="G156" i="2"/>
  <c r="C114" i="2"/>
  <c r="L330" i="1"/>
  <c r="L344" i="1" s="1"/>
  <c r="G623" i="1" s="1"/>
  <c r="J623" i="1" s="1"/>
  <c r="C20" i="10"/>
  <c r="C19" i="10"/>
  <c r="C101" i="2"/>
  <c r="C107" i="2" s="1"/>
  <c r="L203" i="1"/>
  <c r="C35" i="10"/>
  <c r="I450" i="1"/>
  <c r="I451" i="1" s="1"/>
  <c r="H632" i="1" s="1"/>
  <c r="J632" i="1" s="1"/>
  <c r="G612" i="1"/>
  <c r="J612" i="1" s="1"/>
  <c r="J263" i="1"/>
  <c r="E77" i="2"/>
  <c r="E83" i="2" s="1"/>
  <c r="E96" i="2" s="1"/>
  <c r="L343" i="1"/>
  <c r="F652" i="1"/>
  <c r="I652" i="1" s="1"/>
  <c r="C16" i="10"/>
  <c r="D6" i="13"/>
  <c r="C6" i="13" s="1"/>
  <c r="J33" i="1"/>
  <c r="J44" i="1" s="1"/>
  <c r="H611" i="1" s="1"/>
  <c r="J607" i="1"/>
  <c r="C106" i="2"/>
  <c r="F541" i="1"/>
  <c r="K541" i="1" s="1"/>
  <c r="C25" i="10"/>
  <c r="F33" i="13"/>
  <c r="C156" i="2"/>
  <c r="D119" i="2"/>
  <c r="D120" i="2" s="1"/>
  <c r="D137" i="2" s="1"/>
  <c r="H651" i="1"/>
  <c r="C32" i="10"/>
  <c r="C12" i="10"/>
  <c r="L604" i="1"/>
  <c r="F263" i="1"/>
  <c r="C111" i="2"/>
  <c r="F651" i="1"/>
  <c r="I651" i="1" s="1"/>
  <c r="L354" i="1"/>
  <c r="G104" i="1"/>
  <c r="G185" i="1" s="1"/>
  <c r="G618" i="1" s="1"/>
  <c r="J618" i="1" s="1"/>
  <c r="L374" i="1"/>
  <c r="G626" i="1" s="1"/>
  <c r="J626" i="1" s="1"/>
  <c r="C123" i="2"/>
  <c r="C136" i="2" s="1"/>
  <c r="D19" i="10" l="1"/>
  <c r="G662" i="1"/>
  <c r="C5" i="10" s="1"/>
  <c r="G657" i="1"/>
  <c r="J636" i="1"/>
  <c r="J611" i="1"/>
  <c r="F542" i="1"/>
  <c r="D33" i="13"/>
  <c r="D36" i="13" s="1"/>
  <c r="C28" i="10"/>
  <c r="D20" i="10" s="1"/>
  <c r="G627" i="1"/>
  <c r="J627" i="1" s="1"/>
  <c r="H636" i="1"/>
  <c r="H662" i="1"/>
  <c r="C6" i="10" s="1"/>
  <c r="H657" i="1"/>
  <c r="D25" i="10"/>
  <c r="C27" i="10"/>
  <c r="G625" i="1"/>
  <c r="J625" i="1" s="1"/>
  <c r="C36" i="10"/>
  <c r="C120" i="2"/>
  <c r="C137" i="2" s="1"/>
  <c r="L249" i="1"/>
  <c r="L263" i="1" s="1"/>
  <c r="G622" i="1" s="1"/>
  <c r="J622" i="1" s="1"/>
  <c r="F650" i="1"/>
  <c r="H646" i="1" l="1"/>
  <c r="C41" i="10"/>
  <c r="C30" i="10"/>
  <c r="D23" i="10"/>
  <c r="D22" i="10"/>
  <c r="D18" i="10"/>
  <c r="D26" i="10"/>
  <c r="D13" i="10"/>
  <c r="D15" i="10"/>
  <c r="D11" i="10"/>
  <c r="D17" i="10"/>
  <c r="D24" i="10"/>
  <c r="D10" i="10"/>
  <c r="D21" i="10"/>
  <c r="D27" i="10"/>
  <c r="D16" i="10"/>
  <c r="I650" i="1"/>
  <c r="I654" i="1" s="1"/>
  <c r="F654" i="1"/>
  <c r="D12" i="10"/>
  <c r="F662" i="1" l="1"/>
  <c r="F657" i="1"/>
  <c r="I662" i="1"/>
  <c r="C7" i="10" s="1"/>
  <c r="I657" i="1"/>
  <c r="D37" i="10"/>
  <c r="D40" i="10"/>
  <c r="D38" i="10"/>
  <c r="D39" i="10"/>
  <c r="D35" i="10"/>
  <c r="D28" i="10"/>
  <c r="D36" i="10"/>
  <c r="D41" i="10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BE685DC2-8864-40FB-BE03-5B967374C385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5406DAAC-9328-491D-8E38-AF3D883586AD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57F31EC8-F8CE-43B0-B073-1BF799CC1CCA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A51D1122-A673-4F51-8ECD-8800B75F0387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ACD1CE62-D6EC-49CE-94BB-0286D53E5F62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64BF5BB0-EBA9-4D13-B98B-973E11EDA525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2BBEC5CC-6C85-4EA0-B271-40439BB6C44C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41D34CC8-A81C-4106-A3FC-F844F8C1321E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34E87763-2E1A-46C0-B06D-BDB322AE204E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CB6DE729-5801-45F2-B6EF-B351DFE396DE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893BC452-4209-4F22-A45D-105747478239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4E71115E-4A13-4F08-968D-BD4778C7B520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<sst xmlns="http://schemas.openxmlformats.org/spreadsheetml/2006/main" count="3860" uniqueCount="897">
  <si>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</si>
  <si>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</si>
  <si>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</si>
  <si>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</si>
  <si>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</si>
  <si>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</si>
  <si>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</si>
  <si>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</si>
  <si>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</si>
  <si>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</si>
  <si>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</si>
  <si>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</si>
  <si>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</si>
  <si>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</si>
  <si>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</si>
  <si>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</si>
  <si>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</si>
  <si>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</si>
  <si>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</si>
  <si>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</si>
  <si>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</si>
  <si>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</si>
  <si>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</si>
  <si>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</si>
  <si>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</si>
  <si>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</si>
  <si>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</si>
  <si>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</si>
  <si>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</si>
  <si>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</si>
  <si>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</si>
  <si>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</si>
  <si>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</si>
  <si>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</si>
  <si>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</si>
  <si>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</si>
  <si>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</si>
  <si>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</si>
  <si>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</si>
  <si>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</si>
  <si>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</si>
  <si>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</si>
  <si>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</si>
  <si>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</si>
  <si>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</si>
  <si>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</si>
  <si>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</si>
  <si>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</si>
  <si>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</si>
  <si>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</si>
  <si>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</si>
  <si>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</si>
  <si>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</si>
  <si>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</si>
  <si>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</si>
  <si>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</si>
  <si>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</si>
  <si>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</si>
  <si>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</si>
  <si>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</si>
  <si>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</si>
  <si>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</si>
  <si>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</si>
  <si>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</si>
  <si>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</si>
  <si>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</si>
  <si>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</si>
  <si>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</si>
  <si>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</si>
  <si>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</si>
  <si>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</si>
  <si>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</si>
  <si>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</si>
  <si>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</si>
  <si>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</si>
  <si>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</si>
  <si>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</si>
  <si>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</si>
  <si>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</si>
  <si>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</si>
  <si>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</si>
  <si>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</si>
  <si>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</si>
  <si>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</si>
  <si>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</si>
  <si>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</si>
  <si>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</si>
  <si>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</si>
  <si>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</si>
  <si>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</si>
  <si>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</si>
  <si>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</si>
  <si>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</si>
  <si>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</si>
  <si>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</si>
  <si>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</si>
  <si>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</si>
  <si>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</si>
  <si>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</si>
  <si>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</si>
  <si>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</si>
  <si>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</si>
  <si>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</si>
  <si>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</si>
  <si>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</si>
  <si>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</si>
  <si>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</si>
  <si>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</si>
  <si>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</si>
  <si>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</si>
  <si>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</si>
  <si>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</si>
  <si>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</si>
  <si>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</si>
  <si>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</si>
  <si>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</si>
  <si>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</si>
  <si>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</si>
  <si>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</si>
  <si>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</si>
  <si>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</si>
  <si>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</si>
  <si>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</si>
  <si>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</si>
  <si>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</si>
  <si>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</si>
  <si>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</si>
  <si>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</si>
  <si>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</si>
  <si>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</si>
  <si>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</si>
  <si>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</si>
  <si>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</si>
  <si>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</si>
  <si>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</si>
  <si>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</si>
  <si>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</si>
  <si>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</si>
  <si>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</si>
  <si>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</si>
  <si>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</si>
  <si>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</si>
  <si>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</si>
  <si>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</si>
  <si>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</si>
  <si>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</si>
  <si>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</si>
  <si>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</si>
  <si>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</si>
  <si>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</si>
  <si>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</si>
  <si>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</si>
  <si>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</si>
  <si>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</si>
  <si>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</si>
  <si>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</si>
  <si>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</si>
  <si>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</si>
  <si>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</si>
  <si>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</si>
  <si>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</si>
  <si>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</si>
  <si>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</si>
  <si>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</si>
  <si>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</si>
  <si>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</si>
  <si>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</si>
  <si>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</si>
  <si>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</si>
  <si>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</si>
  <si>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</si>
  <si>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</si>
  <si>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</si>
  <si>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</si>
  <si>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</si>
  <si>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</si>
  <si>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</si>
  <si>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</si>
  <si>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</si>
  <si>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</si>
  <si>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</si>
  <si>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</si>
  <si>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</si>
  <si>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</si>
  <si>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</si>
  <si>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</si>
  <si>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</si>
  <si>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</si>
  <si>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</si>
  <si>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</si>
  <si>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</si>
  <si>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</si>
  <si>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</si>
  <si>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</si>
  <si>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</si>
  <si>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</si>
  <si>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</si>
  <si>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</si>
  <si>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</si>
  <si>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</si>
  <si>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</si>
  <si>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</si>
  <si>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</si>
  <si>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</si>
  <si>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</si>
  <si>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</si>
  <si>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</si>
  <si>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</si>
  <si>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</si>
  <si>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</si>
  <si>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</si>
  <si>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</si>
  <si>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</si>
  <si>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</si>
  <si>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</si>
  <si>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</si>
  <si>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</si>
  <si>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</si>
  <si>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</si>
  <si>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</si>
  <si>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</si>
  <si>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</si>
  <si>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</si>
  <si>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</si>
  <si>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</si>
  <si>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</si>
  <si>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</si>
  <si>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</si>
  <si>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</si>
  <si>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</si>
  <si>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</si>
  <si>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</si>
  <si>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</si>
  <si>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</si>
  <si>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</si>
  <si>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</si>
  <si>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</si>
  <si>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</si>
  <si>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</si>
  <si>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</si>
  <si>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</si>
  <si>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</si>
  <si>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</si>
  <si>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</si>
  <si>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</si>
  <si>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</si>
  <si>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</si>
  <si>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</si>
  <si>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</si>
  <si>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</si>
  <si>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</si>
  <si>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</si>
  <si>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</si>
  <si>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</si>
  <si>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</si>
  <si>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</si>
  <si>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</si>
  <si>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</si>
  <si>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</si>
  <si>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</si>
  <si>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</si>
  <si>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</si>
  <si>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</si>
  <si>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</si>
  <si>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</si>
  <si>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</si>
  <si>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</si>
  <si>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</si>
  <si>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</si>
  <si>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</si>
  <si>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</si>
  <si>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</si>
  <si>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</si>
  <si>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</si>
  <si>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</si>
  <si>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</si>
  <si>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</si>
  <si>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</si>
  <si>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</si>
  <si>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</si>
  <si>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</si>
  <si>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</si>
  <si>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</si>
  <si>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</si>
  <si>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</si>
  <si>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</si>
  <si>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</si>
  <si>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</si>
  <si>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</si>
  <si>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</si>
  <si>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</si>
  <si>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</si>
  <si>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</si>
  <si>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</si>
  <si>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</si>
  <si>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</si>
  <si>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</si>
  <si>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</si>
  <si>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</si>
  <si>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</si>
  <si>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</si>
  <si>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</si>
  <si>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</si>
  <si>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</si>
  <si>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</si>
  <si>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</si>
  <si>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</si>
  <si>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</si>
  <si>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</si>
  <si>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</si>
  <si>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</si>
  <si>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</si>
  <si>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</si>
  <si>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</si>
  <si>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</si>
  <si>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</si>
  <si>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</si>
  <si>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</si>
  <si>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</si>
  <si>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</si>
  <si>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</si>
  <si>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</si>
  <si>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</si>
  <si>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</si>
  <si>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</si>
  <si>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</si>
  <si>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</si>
  <si>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</si>
  <si>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</si>
  <si>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</si>
  <si>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</si>
  <si>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</si>
  <si>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</si>
  <si>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</si>
  <si>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</si>
  <si>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</si>
  <si>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</si>
  <si>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</si>
  <si>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</si>
  <si>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</si>
  <si>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</si>
  <si>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</si>
  <si>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</si>
  <si>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</si>
  <si>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</si>
  <si>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</si>
  <si>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</si>
  <si>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</si>
  <si>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</si>
  <si>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</si>
  <si>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</si>
  <si>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</si>
  <si>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</si>
  <si>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</si>
  <si>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</si>
  <si>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</si>
  <si>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</si>
  <si>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</si>
  <si>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</si>
  <si>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</si>
  <si>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</si>
  <si>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</si>
  <si>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</si>
  <si>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</si>
  <si>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</si>
  <si>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</si>
  <si>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</si>
  <si>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</si>
  <si>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</si>
  <si>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</si>
  <si>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</si>
  <si>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</si>
  <si>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</si>
  <si>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</si>
  <si>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</si>
  <si>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</si>
  <si>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</si>
  <si>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</si>
  <si>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</si>
  <si>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</si>
  <si>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</si>
  <si>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</si>
  <si>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</si>
  <si>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</si>
  <si>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</si>
  <si>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</si>
  <si>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</si>
  <si>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</si>
  <si>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</si>
  <si>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</si>
  <si>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</si>
  <si>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</si>
  <si>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</si>
  <si>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</si>
  <si>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</si>
  <si>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</si>
  <si>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</si>
  <si>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</si>
  <si>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</si>
  <si>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</si>
  <si>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</si>
  <si>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</si>
  <si>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</si>
  <si>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</si>
  <si>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</si>
  <si>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</si>
  <si>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</si>
  <si>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</si>
  <si>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</si>
  <si>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</si>
  <si>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</si>
  <si>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</si>
  <si>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</si>
  <si>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</si>
  <si>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</si>
  <si>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</si>
  <si>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</si>
  <si>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</si>
  <si>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</si>
  <si>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</si>
  <si>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</si>
  <si>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</si>
  <si>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</si>
  <si>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</si>
  <si>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</si>
  <si>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</si>
  <si>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</si>
  <si>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</si>
  <si>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</si>
  <si>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</si>
  <si>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</si>
  <si>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</si>
  <si>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</si>
  <si>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</si>
  <si>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</si>
  <si>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</si>
  <si>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</si>
  <si>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</si>
  <si>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</si>
  <si>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</si>
  <si>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</si>
  <si>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</si>
  <si>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</si>
  <si>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</si>
  <si>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</si>
  <si>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</si>
  <si>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</si>
  <si>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</si>
  <si>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</si>
  <si>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</si>
  <si>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</si>
  <si>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</si>
  <si>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</si>
  <si>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</si>
  <si>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</si>
  <si>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</si>
  <si>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</si>
  <si>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</si>
  <si>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</si>
  <si>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</si>
  <si>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</si>
  <si>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</si>
  <si>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</si>
  <si>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</si>
  <si>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</si>
  <si>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</si>
  <si>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</si>
  <si>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</si>
  <si>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</si>
  <si>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</si>
  <si>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</si>
  <si>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</si>
  <si>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</si>
  <si>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</si>
  <si>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</si>
  <si>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</si>
  <si>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</si>
  <si>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</si>
  <si>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</si>
  <si>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</si>
  <si>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</si>
  <si>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</si>
  <si>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</si>
  <si>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</si>
  <si>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</si>
  <si>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</si>
  <si>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</si>
  <si>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</si>
  <si>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</si>
  <si>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</si>
  <si>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</si>
  <si>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</si>
  <si>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</si>
  <si>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</si>
  <si>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</si>
  <si>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</si>
  <si>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</si>
  <si>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</si>
  <si>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</si>
  <si>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</si>
  <si>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</si>
  <si>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</si>
  <si>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</si>
  <si>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</si>
  <si>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</si>
  <si>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</si>
  <si>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</si>
  <si>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</si>
  <si>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</si>
  <si>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</si>
  <si>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</si>
  <si>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</si>
  <si>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</si>
  <si>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</si>
  <si>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</si>
  <si>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</si>
  <si>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</si>
  <si>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</si>
  <si>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</si>
  <si>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</si>
  <si>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</si>
  <si>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</si>
  <si>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</si>
  <si>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</si>
  <si>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</si>
  <si>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</si>
  <si>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</si>
  <si>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</si>
  <si>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</si>
  <si>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</si>
  <si>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</si>
  <si>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</si>
  <si>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</si>
  <si>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</si>
  <si>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</si>
  <si>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</si>
  <si>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</si>
  <si>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</si>
  <si>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</si>
  <si>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</si>
  <si>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</si>
  <si>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</si>
  <si>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</si>
  <si>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</si>
  <si>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</si>
  <si>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</si>
  <si>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</si>
  <si>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</si>
  <si>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</si>
  <si>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</si>
  <si>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</si>
  <si>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</si>
  <si>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</si>
  <si>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</si>
  <si>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</si>
  <si>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</si>
  <si>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</si>
  <si>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</si>
  <si>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</si>
  <si>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</si>
  <si>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</si>
  <si>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</si>
  <si>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</si>
  <si>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</si>
  <si>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</si>
  <si>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</si>
  <si>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</si>
  <si>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</si>
  <si>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</si>
  <si>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</si>
  <si>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</si>
  <si>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</si>
  <si>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</si>
  <si>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</si>
  <si>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</si>
  <si>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</si>
  <si>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</si>
  <si>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</si>
  <si>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</si>
  <si>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</si>
  <si>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</si>
  <si>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</si>
  <si>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</si>
  <si>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</si>
  <si>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</si>
  <si>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</si>
  <si>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</si>
  <si>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</si>
  <si>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</si>
  <si>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</si>
  <si>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</si>
  <si>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</si>
  <si>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</si>
  <si>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</si>
  <si>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</si>
  <si>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</si>
  <si>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</si>
  <si>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</si>
  <si>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</si>
  <si>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</si>
  <si>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</si>
  <si>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</si>
  <si>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</si>
  <si>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</si>
  <si>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</si>
  <si>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</si>
  <si>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</si>
  <si>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</si>
  <si>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</si>
  <si>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</si>
  <si>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</si>
  <si>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</si>
  <si>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</si>
  <si>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</si>
  <si>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</si>
  <si>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</si>
  <si>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</si>
  <si>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</si>
  <si>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</si>
  <si>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</si>
  <si>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</si>
  <si>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</si>
  <si>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</si>
  <si>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</si>
  <si>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</si>
  <si>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</si>
  <si>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</si>
  <si>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</si>
  <si>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</si>
  <si>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</si>
  <si>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</si>
  <si>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</si>
  <si>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</si>
  <si>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</si>
  <si>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</si>
  <si>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</si>
  <si>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</si>
  <si>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</si>
  <si>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</si>
  <si>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</si>
  <si>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</si>
  <si>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</si>
  <si>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</si>
  <si>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</si>
  <si>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</si>
  <si>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</si>
  <si>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</si>
  <si>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</si>
  <si>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</si>
  <si>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</si>
  <si>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</si>
  <si>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</si>
  <si>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</si>
  <si>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</si>
  <si>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</si>
  <si>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</si>
  <si>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</si>
  <si>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</si>
  <si>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</si>
  <si>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</si>
  <si>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</si>
  <si>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</si>
  <si>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</si>
  <si>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</si>
  <si>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</si>
  <si>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</si>
  <si>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</si>
  <si>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</si>
  <si>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</si>
  <si>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</si>
  <si>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</si>
  <si>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</si>
  <si>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</si>
  <si>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</si>
  <si>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</si>
  <si>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</si>
  <si>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</si>
  <si>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</si>
  <si>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</si>
  <si>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</si>
  <si>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</si>
  <si>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</si>
  <si>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</si>
  <si>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</si>
  <si>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</si>
  <si>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</si>
  <si>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</si>
  <si>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</si>
  <si>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</si>
  <si>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</si>
  <si>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</si>
  <si>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</si>
  <si>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</si>
  <si>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</si>
  <si>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</si>
  <si>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</si>
  <si>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</si>
  <si>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</si>
  <si>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</si>
  <si>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</si>
  <si>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</si>
  <si>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</si>
  <si>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</si>
  <si>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</si>
  <si>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</si>
  <si>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</si>
  <si>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</si>
  <si>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</si>
  <si>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</si>
  <si>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</si>
  <si>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</si>
  <si>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</si>
  <si>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</si>
  <si>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</si>
  <si>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</si>
  <si>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</si>
  <si>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</si>
  <si>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</si>
  <si>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</si>
  <si>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</si>
  <si>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</si>
  <si>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</si>
  <si>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</si>
  <si>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</si>
  <si>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</si>
  <si>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</si>
  <si>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</si>
  <si>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</si>
  <si>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</si>
  <si>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</si>
  <si>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</si>
  <si>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</si>
  <si>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</si>
  <si>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</si>
  <si>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</si>
  <si>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</si>
  <si>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</si>
  <si>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</si>
  <si>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</si>
  <si>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</si>
  <si>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</si>
  <si>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</si>
  <si>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</si>
  <si>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</si>
  <si>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</si>
  <si>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</si>
  <si>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</si>
  <si>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</si>
  <si>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</si>
  <si>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</si>
  <si>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</si>
  <si>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</si>
  <si>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</si>
  <si>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</si>
  <si>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</si>
  <si>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</si>
  <si>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</si>
  <si>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</si>
  <si>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</si>
  <si>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</si>
  <si>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</si>
  <si>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</si>
  <si>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</si>
  <si>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</si>
  <si>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</si>
  <si>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</si>
  <si>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</si>
  <si>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</si>
  <si>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</si>
  <si>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</si>
  <si>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</si>
  <si>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</si>
  <si>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</si>
  <si>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</si>
  <si>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</si>
  <si>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</si>
  <si>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</si>
  <si>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</si>
  <si>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</si>
  <si>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</si>
  <si>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</si>
  <si>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</si>
  <si>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</si>
  <si>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</si>
  <si>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</si>
  <si>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</si>
  <si>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</si>
  <si>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</si>
  <si>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</si>
  <si>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</si>
  <si>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</si>
  <si>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</si>
  <si>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</si>
  <si>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</si>
  <si>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</si>
  <si>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</si>
  <si>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</si>
  <si>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</si>
  <si>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</si>
  <si>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</si>
  <si>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</si>
  <si>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</si>
  <si>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</si>
  <si>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</si>
  <si>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</si>
  <si>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</si>
  <si>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</si>
  <si>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</si>
  <si>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</si>
  <si>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</si>
  <si>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</si>
  <si>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</si>
  <si>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</si>
  <si>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</si>
  <si>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</si>
  <si>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</si>
  <si>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</si>
  <si>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</si>
  <si>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</si>
  <si>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</si>
  <si>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</si>
  <si>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</si>
  <si>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</si>
  <si>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</si>
  <si>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</si>
  <si>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</si>
  <si>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</si>
  <si>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</si>
  <si>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</si>
  <si>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</si>
  <si>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</si>
  <si>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</si>
  <si>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</si>
  <si>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</si>
  <si>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</si>
  <si>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</si>
  <si>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</si>
  <si>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</si>
  <si>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</si>
  <si>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</si>
  <si>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</si>
  <si>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</si>
  <si>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</si>
  <si>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</si>
  <si>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</si>
  <si>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</si>
  <si>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</si>
  <si>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</si>
  <si>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</si>
  <si>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</si>
  <si>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</si>
  <si>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</si>
  <si>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</si>
  <si>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</si>
  <si>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</si>
  <si>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</si>
  <si>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</si>
  <si>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</si>
  <si>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</si>
  <si>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</si>
  <si>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</si>
  <si>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</si>
  <si>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</si>
  <si>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</si>
  <si>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</si>
  <si>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</si>
  <si>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</si>
  <si>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</si>
  <si>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</si>
  <si>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</si>
  <si>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</si>
  <si>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</si>
  <si>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</si>
  <si>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</si>
  <si>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</si>
  <si>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</si>
  <si>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</si>
  <si>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</si>
  <si>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</si>
  <si>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</si>
  <si>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</si>
  <si>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</si>
  <si>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</si>
  <si>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</si>
  <si>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</si>
  <si>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</si>
  <si>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</si>
  <si>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</si>
  <si>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</si>
  <si>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</si>
  <si>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</si>
  <si>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</si>
  <si>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</si>
  <si>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</si>
  <si>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PROFILE SCHOOL DISTRICT</t>
  </si>
  <si>
    <t>01/07</t>
  </si>
  <si>
    <t>01/27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</si>
</sst>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49" fontId="9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9" fillId="0" borderId="0" xfId="0" applyNumberFormat="1" applyFont="1" applyAlignment="1" applyProtection="1">
      <alignment horizontal="center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2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0" fontId="27" fillId="0" borderId="21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1EF5FA-AFBE-4DDE-8AAE-AFEDC440CB9E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A651" sqref="A651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894</v>
      </c>
      <c r="B2" s="21">
        <v>450</v>
      </c>
      <c r="C2" s="21">
        <v>0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378333.48</v>
      </c>
      <c r="G9" s="18">
        <v>-8877.1</v>
      </c>
      <c r="H9" s="18">
        <v>-155637.64000000001</v>
      </c>
      <c r="I9" s="18">
        <v>541600.44999999995</v>
      </c>
      <c r="J9" s="67">
        <f>SUM(I431)</f>
        <v>150940.88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>
        <v>0</v>
      </c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474387.71</v>
      </c>
      <c r="G12" s="18"/>
      <c r="H12" s="18"/>
      <c r="I12" s="18"/>
      <c r="J12" s="67">
        <f>SUM(I433)</f>
        <v>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0</v>
      </c>
      <c r="G13" s="18">
        <v>5220.54</v>
      </c>
      <c r="H13" s="18">
        <v>156579.57</v>
      </c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15485.49</v>
      </c>
      <c r="G14" s="18">
        <v>4512.1499999999996</v>
      </c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>
        <v>396</v>
      </c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/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0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868206.67999999993</v>
      </c>
      <c r="G19" s="41">
        <f>SUM(G9:G18)</f>
        <v>855.58999999999924</v>
      </c>
      <c r="H19" s="41">
        <f>SUM(H9:H18)</f>
        <v>941.92999999999302</v>
      </c>
      <c r="I19" s="41">
        <f>SUM(I9:I18)</f>
        <v>541996.44999999995</v>
      </c>
      <c r="J19" s="41">
        <f>SUM(J9:J18)</f>
        <v>150940.88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>
        <v>0</v>
      </c>
      <c r="G23" s="18">
        <v>0</v>
      </c>
      <c r="H23" s="18">
        <v>0</v>
      </c>
      <c r="I23" s="18">
        <v>474387.71</v>
      </c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137984.07999999999</v>
      </c>
      <c r="G25" s="18">
        <v>0</v>
      </c>
      <c r="H25" s="18">
        <v>0</v>
      </c>
      <c r="I25" s="18">
        <v>0</v>
      </c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0</v>
      </c>
      <c r="G30" s="18"/>
      <c r="H30" s="18">
        <v>0</v>
      </c>
      <c r="I30" s="18">
        <v>0</v>
      </c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/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137984.07999999999</v>
      </c>
      <c r="G33" s="41">
        <f>SUM(G23:G32)</f>
        <v>0</v>
      </c>
      <c r="H33" s="41">
        <f>SUM(H23:H32)</f>
        <v>0</v>
      </c>
      <c r="I33" s="41">
        <f>SUM(I23:I32)</f>
        <v>474387.71</v>
      </c>
      <c r="J33" s="41">
        <f>SUM(J23:J32)</f>
        <v>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>
        <v>0</v>
      </c>
      <c r="G37" s="18">
        <v>0</v>
      </c>
      <c r="H37" s="18">
        <v>0</v>
      </c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>
        <v>473595</v>
      </c>
      <c r="G41" s="18">
        <v>855.59</v>
      </c>
      <c r="H41" s="18">
        <v>941.93</v>
      </c>
      <c r="I41" s="18">
        <v>67608.740000000005</v>
      </c>
      <c r="J41" s="13">
        <f>SUM(I449)</f>
        <v>150940.88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256627.6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730222.6</v>
      </c>
      <c r="G43" s="41">
        <f>SUM(G35:G42)</f>
        <v>855.59</v>
      </c>
      <c r="H43" s="41">
        <f>SUM(H35:H42)</f>
        <v>941.93</v>
      </c>
      <c r="I43" s="41">
        <f>SUM(I35:I42)</f>
        <v>67608.740000000005</v>
      </c>
      <c r="J43" s="41">
        <f>SUM(J35:J42)</f>
        <v>150940.88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868206.67999999993</v>
      </c>
      <c r="G44" s="41">
        <f>G43+G33</f>
        <v>855.59</v>
      </c>
      <c r="H44" s="41">
        <f>H43+H33</f>
        <v>941.93</v>
      </c>
      <c r="I44" s="41">
        <f>I43+I33</f>
        <v>541996.45000000007</v>
      </c>
      <c r="J44" s="41">
        <f>J43+J33</f>
        <v>150940.88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4191697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>
        <v>0</v>
      </c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4191697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>
        <v>0</v>
      </c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>
        <v>11811.36</v>
      </c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>
        <v>29618.48</v>
      </c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>
        <v>0</v>
      </c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>
        <v>0</v>
      </c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41429.839999999997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1105.5</v>
      </c>
      <c r="G88" s="18">
        <v>0</v>
      </c>
      <c r="H88" s="18"/>
      <c r="I88" s="18">
        <v>2612.52</v>
      </c>
      <c r="J88" s="18">
        <v>293.89999999999998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96598.74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>
        <v>0</v>
      </c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0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>
        <v>0</v>
      </c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17223.419999999998</v>
      </c>
      <c r="G102" s="18"/>
      <c r="H102" s="18"/>
      <c r="I102" s="18">
        <v>10356</v>
      </c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18328.919999999998</v>
      </c>
      <c r="G103" s="41">
        <f>SUM(G88:G102)</f>
        <v>96598.74</v>
      </c>
      <c r="H103" s="41">
        <f>SUM(H88:H102)</f>
        <v>0</v>
      </c>
      <c r="I103" s="41">
        <f>SUM(I88:I102)</f>
        <v>12968.52</v>
      </c>
      <c r="J103" s="41">
        <f>SUM(J88:J102)</f>
        <v>293.89999999999998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4251455.76</v>
      </c>
      <c r="G104" s="41">
        <f>G52+G103</f>
        <v>96598.74</v>
      </c>
      <c r="H104" s="41">
        <f>H52+H71+H86+H103</f>
        <v>0</v>
      </c>
      <c r="I104" s="41">
        <f>I52+I103</f>
        <v>12968.52</v>
      </c>
      <c r="J104" s="41">
        <f>J52+J103</f>
        <v>293.89999999999998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v>471940.94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827906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181069.06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1480916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356030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265523.73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>
        <v>15848.76</v>
      </c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>
        <v>6193.88</v>
      </c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1094.81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>
        <v>0</v>
      </c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643596.37</v>
      </c>
      <c r="G128" s="41">
        <f>SUM(G115:G127)</f>
        <v>1094.81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2124512.37</v>
      </c>
      <c r="G132" s="41">
        <f>G113+SUM(G128:G129)</f>
        <v>1094.81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/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>
        <v>57216.68</v>
      </c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>
        <v>167402.29</v>
      </c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>
        <v>174922.53</v>
      </c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32164.04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>
        <v>0</v>
      </c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131327.38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131327.38</v>
      </c>
      <c r="G154" s="41">
        <f>SUM(G142:G153)</f>
        <v>32164.04</v>
      </c>
      <c r="H154" s="41">
        <f>SUM(H142:H153)</f>
        <v>399541.5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>
        <v>682.77</v>
      </c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132010.15</v>
      </c>
      <c r="G161" s="41">
        <f>G139+G154+SUM(G155:G160)</f>
        <v>32164.04</v>
      </c>
      <c r="H161" s="41">
        <f>H139+H154+SUM(H155:H160)</f>
        <v>399541.5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>
        <v>0</v>
      </c>
      <c r="G165" s="24" t="s">
        <v>312</v>
      </c>
      <c r="H165" s="24" t="s">
        <v>312</v>
      </c>
      <c r="I165" s="18">
        <v>0</v>
      </c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>
        <v>0</v>
      </c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>
        <v>0</v>
      </c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>
        <v>0</v>
      </c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>
        <v>0</v>
      </c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>
        <v>474387.71</v>
      </c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474387.71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0</v>
      </c>
      <c r="G177" s="18"/>
      <c r="H177" s="18"/>
      <c r="I177" s="18">
        <v>0</v>
      </c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474387.71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6982365.9900000002</v>
      </c>
      <c r="G185" s="47">
        <f>G104+G132+G161+G184</f>
        <v>129857.59</v>
      </c>
      <c r="H185" s="47">
        <f>H104+H132+H161+H184</f>
        <v>399541.5</v>
      </c>
      <c r="I185" s="47">
        <f>I104+I132+I161+I184</f>
        <v>12968.52</v>
      </c>
      <c r="J185" s="47">
        <f>J104+J132+J184</f>
        <v>293.89999999999998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/>
      <c r="G189" s="18"/>
      <c r="H189" s="18"/>
      <c r="I189" s="18"/>
      <c r="J189" s="18"/>
      <c r="K189" s="18"/>
      <c r="L189" s="19">
        <f>SUM(F189:K189)</f>
        <v>0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/>
      <c r="G190" s="18"/>
      <c r="H190" s="18"/>
      <c r="I190" s="18"/>
      <c r="J190" s="18"/>
      <c r="K190" s="18"/>
      <c r="L190" s="19">
        <f>SUM(F190:K190)</f>
        <v>0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/>
      <c r="G191" s="18"/>
      <c r="H191" s="18"/>
      <c r="I191" s="18"/>
      <c r="J191" s="18"/>
      <c r="K191" s="18"/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/>
      <c r="G192" s="18"/>
      <c r="H192" s="18"/>
      <c r="I192" s="18"/>
      <c r="J192" s="18"/>
      <c r="K192" s="18"/>
      <c r="L192" s="19">
        <f>SUM(F192:K192)</f>
        <v>0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/>
      <c r="G194" s="18"/>
      <c r="H194" s="18"/>
      <c r="I194" s="18"/>
      <c r="J194" s="18"/>
      <c r="K194" s="18"/>
      <c r="L194" s="19">
        <f t="shared" ref="L194:L200" si="0">SUM(F194:K194)</f>
        <v>0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/>
      <c r="G195" s="18"/>
      <c r="H195" s="18"/>
      <c r="I195" s="18"/>
      <c r="J195" s="18"/>
      <c r="K195" s="18"/>
      <c r="L195" s="19">
        <f t="shared" si="0"/>
        <v>0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/>
      <c r="G196" s="18"/>
      <c r="H196" s="18"/>
      <c r="I196" s="18"/>
      <c r="J196" s="18"/>
      <c r="K196" s="18"/>
      <c r="L196" s="19">
        <f t="shared" si="0"/>
        <v>0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/>
      <c r="G197" s="18"/>
      <c r="H197" s="18"/>
      <c r="I197" s="18"/>
      <c r="J197" s="18"/>
      <c r="K197" s="18"/>
      <c r="L197" s="19">
        <f t="shared" si="0"/>
        <v>0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/>
      <c r="G198" s="18"/>
      <c r="H198" s="18"/>
      <c r="I198" s="18"/>
      <c r="J198" s="18"/>
      <c r="K198" s="18"/>
      <c r="L198" s="19">
        <f t="shared" si="0"/>
        <v>0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/>
      <c r="G199" s="18"/>
      <c r="H199" s="18"/>
      <c r="I199" s="18"/>
      <c r="J199" s="18"/>
      <c r="K199" s="18"/>
      <c r="L199" s="19">
        <f t="shared" si="0"/>
        <v>0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/>
      <c r="G200" s="18"/>
      <c r="H200" s="18"/>
      <c r="I200" s="18"/>
      <c r="J200" s="18"/>
      <c r="K200" s="18"/>
      <c r="L200" s="19">
        <f t="shared" si="0"/>
        <v>0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/>
      <c r="G201" s="18"/>
      <c r="H201" s="18"/>
      <c r="I201" s="18"/>
      <c r="J201" s="18"/>
      <c r="K201" s="18"/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0</v>
      </c>
      <c r="G203" s="41">
        <f t="shared" si="1"/>
        <v>0</v>
      </c>
      <c r="H203" s="41">
        <f t="shared" si="1"/>
        <v>0</v>
      </c>
      <c r="I203" s="41">
        <f t="shared" si="1"/>
        <v>0</v>
      </c>
      <c r="J203" s="41">
        <f t="shared" si="1"/>
        <v>0</v>
      </c>
      <c r="K203" s="41">
        <f t="shared" si="1"/>
        <v>0</v>
      </c>
      <c r="L203" s="41">
        <f t="shared" si="1"/>
        <v>0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>
        <v>391416.37</v>
      </c>
      <c r="G207" s="18">
        <v>148551.46</v>
      </c>
      <c r="H207" s="18">
        <v>12214.87</v>
      </c>
      <c r="I207" s="18">
        <v>31512.16</v>
      </c>
      <c r="J207" s="18">
        <v>22348.42</v>
      </c>
      <c r="K207" s="18"/>
      <c r="L207" s="19">
        <f>SUM(F207:K207)</f>
        <v>606043.28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>
        <v>258989.7</v>
      </c>
      <c r="G208" s="18">
        <v>198731.66</v>
      </c>
      <c r="H208" s="18">
        <v>2054.54</v>
      </c>
      <c r="I208" s="18">
        <v>2269.5100000000002</v>
      </c>
      <c r="J208" s="18">
        <v>28.32</v>
      </c>
      <c r="K208" s="18"/>
      <c r="L208" s="19">
        <f>SUM(F208:K208)</f>
        <v>462073.73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>
        <v>32832.81</v>
      </c>
      <c r="G209" s="18">
        <v>15656.56</v>
      </c>
      <c r="H209" s="18">
        <v>31.15</v>
      </c>
      <c r="I209" s="18">
        <v>3450.29</v>
      </c>
      <c r="J209" s="18">
        <v>1331.65</v>
      </c>
      <c r="K209" s="18"/>
      <c r="L209" s="19">
        <f>SUM(F209:K209)</f>
        <v>53302.46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>
        <v>30838.48</v>
      </c>
      <c r="G210" s="18">
        <v>4518.5600000000004</v>
      </c>
      <c r="H210" s="18">
        <v>12965.67</v>
      </c>
      <c r="I210" s="18">
        <v>1838.43</v>
      </c>
      <c r="J210" s="18">
        <v>1760.8</v>
      </c>
      <c r="K210" s="18">
        <v>6561.48</v>
      </c>
      <c r="L210" s="19">
        <f>SUM(F210:K210)</f>
        <v>58483.42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>
        <v>46684.05</v>
      </c>
      <c r="G212" s="18">
        <v>17359.88</v>
      </c>
      <c r="H212" s="18">
        <v>26715.73</v>
      </c>
      <c r="I212" s="18">
        <v>515.92999999999995</v>
      </c>
      <c r="J212" s="18">
        <v>68.53</v>
      </c>
      <c r="K212" s="18"/>
      <c r="L212" s="19">
        <f t="shared" ref="L212:L218" si="2">SUM(F212:K212)</f>
        <v>91344.12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>
        <v>37050.870000000003</v>
      </c>
      <c r="G213" s="18">
        <v>14653.79</v>
      </c>
      <c r="H213" s="18">
        <v>658.62</v>
      </c>
      <c r="I213" s="18">
        <v>2448.0500000000002</v>
      </c>
      <c r="J213" s="18">
        <v>661.95</v>
      </c>
      <c r="K213" s="18">
        <v>7924.21</v>
      </c>
      <c r="L213" s="19">
        <f t="shared" si="2"/>
        <v>63397.490000000005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>
        <v>2776.68</v>
      </c>
      <c r="G214" s="18">
        <v>226.85</v>
      </c>
      <c r="H214" s="18">
        <v>94853.48</v>
      </c>
      <c r="I214" s="18"/>
      <c r="J214" s="18"/>
      <c r="K214" s="18">
        <v>3162.19</v>
      </c>
      <c r="L214" s="19">
        <f t="shared" si="2"/>
        <v>101019.2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>
        <v>68361.36</v>
      </c>
      <c r="G215" s="18">
        <v>27608.61</v>
      </c>
      <c r="H215" s="18">
        <v>19230.84</v>
      </c>
      <c r="I215" s="18">
        <v>3511.32</v>
      </c>
      <c r="J215" s="18">
        <v>8494.01</v>
      </c>
      <c r="K215" s="18">
        <v>894.06</v>
      </c>
      <c r="L215" s="19">
        <f t="shared" si="2"/>
        <v>128100.2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>
        <v>38284.32</v>
      </c>
      <c r="G217" s="18">
        <v>24310.13</v>
      </c>
      <c r="H217" s="18">
        <v>23268.33</v>
      </c>
      <c r="I217" s="18">
        <v>59782.34</v>
      </c>
      <c r="J217" s="18">
        <v>12690.83</v>
      </c>
      <c r="K217" s="18">
        <v>0</v>
      </c>
      <c r="L217" s="19">
        <f t="shared" si="2"/>
        <v>158335.94999999998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>
        <v>0</v>
      </c>
      <c r="G218" s="18">
        <v>0</v>
      </c>
      <c r="H218" s="18">
        <v>11258.15</v>
      </c>
      <c r="I218" s="18">
        <v>12.76</v>
      </c>
      <c r="J218" s="18"/>
      <c r="K218" s="18"/>
      <c r="L218" s="19">
        <f t="shared" si="2"/>
        <v>11270.91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907234.64000000013</v>
      </c>
      <c r="G221" s="41">
        <f>SUM(G207:G220)</f>
        <v>451617.49999999994</v>
      </c>
      <c r="H221" s="41">
        <f>SUM(H207:H220)</f>
        <v>203251.37999999998</v>
      </c>
      <c r="I221" s="41">
        <f>SUM(I207:I220)</f>
        <v>105340.79</v>
      </c>
      <c r="J221" s="41">
        <f>SUM(J207:J220)</f>
        <v>47384.51</v>
      </c>
      <c r="K221" s="41">
        <f t="shared" si="3"/>
        <v>18541.939999999999</v>
      </c>
      <c r="L221" s="41">
        <f t="shared" si="3"/>
        <v>1733370.7599999995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>
        <v>758587.36</v>
      </c>
      <c r="G225" s="18">
        <v>314718.94</v>
      </c>
      <c r="H225" s="18">
        <v>22684.79</v>
      </c>
      <c r="I225" s="18">
        <v>47577.67</v>
      </c>
      <c r="J225" s="18">
        <v>41468.85</v>
      </c>
      <c r="K225" s="18"/>
      <c r="L225" s="19">
        <f>SUM(F225:K225)</f>
        <v>1185037.6100000001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>
        <v>190762.83</v>
      </c>
      <c r="G226" s="18">
        <v>126288.39</v>
      </c>
      <c r="H226" s="18">
        <v>597054.98</v>
      </c>
      <c r="I226" s="18">
        <v>5941.12</v>
      </c>
      <c r="J226" s="18">
        <v>52.55</v>
      </c>
      <c r="K226" s="18"/>
      <c r="L226" s="19">
        <f>SUM(F226:K226)</f>
        <v>920099.87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>
        <v>60975.19</v>
      </c>
      <c r="G227" s="18">
        <v>29077.15</v>
      </c>
      <c r="H227" s="18">
        <v>37545.99</v>
      </c>
      <c r="I227" s="18">
        <v>6415.51</v>
      </c>
      <c r="J227" s="18">
        <v>2473.04</v>
      </c>
      <c r="K227" s="18"/>
      <c r="L227" s="19">
        <f>SUM(F227:K227)</f>
        <v>136486.88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>
        <v>59721.54</v>
      </c>
      <c r="G228" s="18">
        <v>7513.87</v>
      </c>
      <c r="H228" s="18">
        <v>24069.93</v>
      </c>
      <c r="I228" s="18">
        <v>3414.14</v>
      </c>
      <c r="J228" s="18">
        <v>3218.02</v>
      </c>
      <c r="K228" s="18">
        <v>11942.9</v>
      </c>
      <c r="L228" s="19">
        <f>SUM(F228:K228)</f>
        <v>109880.4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>
        <v>95709.92</v>
      </c>
      <c r="G230" s="18">
        <v>31590.95</v>
      </c>
      <c r="H230" s="18">
        <v>50022.53</v>
      </c>
      <c r="I230" s="18">
        <v>2734.05</v>
      </c>
      <c r="J230" s="18">
        <v>127.27</v>
      </c>
      <c r="K230" s="18"/>
      <c r="L230" s="19">
        <f t="shared" ref="L230:L236" si="4">SUM(F230:K230)</f>
        <v>180184.71999999997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>
        <v>68808.97</v>
      </c>
      <c r="G231" s="18">
        <v>27214.27</v>
      </c>
      <c r="H231" s="18">
        <v>1223.1500000000001</v>
      </c>
      <c r="I231" s="18">
        <v>4530.71</v>
      </c>
      <c r="J231" s="18">
        <v>1229.31</v>
      </c>
      <c r="K231" s="18">
        <v>14735.96</v>
      </c>
      <c r="L231" s="19">
        <f t="shared" si="4"/>
        <v>117742.37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>
        <v>5156.7</v>
      </c>
      <c r="G232" s="18">
        <v>469.98</v>
      </c>
      <c r="H232" s="18">
        <v>176156.46</v>
      </c>
      <c r="I232" s="18"/>
      <c r="J232" s="18"/>
      <c r="K232" s="18">
        <v>5872.65</v>
      </c>
      <c r="L232" s="19">
        <f t="shared" si="4"/>
        <v>187655.78999999998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>
        <v>126956.89</v>
      </c>
      <c r="G233" s="18">
        <v>51257.73</v>
      </c>
      <c r="H233" s="18">
        <v>35713.440000000002</v>
      </c>
      <c r="I233" s="18">
        <v>6529.19</v>
      </c>
      <c r="J233" s="18">
        <v>15794.59</v>
      </c>
      <c r="K233" s="18">
        <v>4502.88</v>
      </c>
      <c r="L233" s="19">
        <f t="shared" si="4"/>
        <v>240754.72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>
        <v>75381</v>
      </c>
      <c r="G235" s="18">
        <v>45913.39</v>
      </c>
      <c r="H235" s="18">
        <v>43212.6</v>
      </c>
      <c r="I235" s="18">
        <v>111024.5</v>
      </c>
      <c r="J235" s="18">
        <v>22634.58</v>
      </c>
      <c r="K235" s="18">
        <v>0</v>
      </c>
      <c r="L235" s="19">
        <f t="shared" si="4"/>
        <v>298166.07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>
        <v>0</v>
      </c>
      <c r="G236" s="18">
        <v>1224.44</v>
      </c>
      <c r="H236" s="18">
        <v>43788.33</v>
      </c>
      <c r="I236" s="18">
        <v>1586.01</v>
      </c>
      <c r="J236" s="18"/>
      <c r="K236" s="18"/>
      <c r="L236" s="19">
        <f t="shared" si="4"/>
        <v>46598.780000000006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1442060.3999999997</v>
      </c>
      <c r="G239" s="41">
        <f t="shared" si="5"/>
        <v>635269.11</v>
      </c>
      <c r="H239" s="41">
        <f t="shared" si="5"/>
        <v>1031472.2</v>
      </c>
      <c r="I239" s="41">
        <f t="shared" si="5"/>
        <v>189752.90000000002</v>
      </c>
      <c r="J239" s="41">
        <f t="shared" si="5"/>
        <v>86998.209999999992</v>
      </c>
      <c r="K239" s="41">
        <f t="shared" si="5"/>
        <v>37054.39</v>
      </c>
      <c r="L239" s="41">
        <f t="shared" si="5"/>
        <v>3422607.2099999995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>
        <v>0</v>
      </c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2349295.04</v>
      </c>
      <c r="G249" s="41">
        <f t="shared" si="8"/>
        <v>1086886.6099999999</v>
      </c>
      <c r="H249" s="41">
        <f t="shared" si="8"/>
        <v>1234723.5799999998</v>
      </c>
      <c r="I249" s="41">
        <f t="shared" si="8"/>
        <v>295093.69</v>
      </c>
      <c r="J249" s="41">
        <f t="shared" si="8"/>
        <v>134382.72</v>
      </c>
      <c r="K249" s="41">
        <f t="shared" si="8"/>
        <v>55596.33</v>
      </c>
      <c r="L249" s="41">
        <f t="shared" si="8"/>
        <v>5155977.9699999988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650000</v>
      </c>
      <c r="L252" s="19">
        <f>SUM(F252:K252)</f>
        <v>650000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525231.26</v>
      </c>
      <c r="L253" s="19">
        <f>SUM(F253:K253)</f>
        <v>525231.26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>
        <v>0</v>
      </c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>
        <v>0</v>
      </c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>
        <v>20600</v>
      </c>
      <c r="L260" s="19">
        <f t="shared" si="9"/>
        <v>20600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>
        <v>0</v>
      </c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1195831.26</v>
      </c>
      <c r="L262" s="41">
        <f t="shared" si="9"/>
        <v>1195831.26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2349295.04</v>
      </c>
      <c r="G263" s="42">
        <f t="shared" si="11"/>
        <v>1086886.6099999999</v>
      </c>
      <c r="H263" s="42">
        <f t="shared" si="11"/>
        <v>1234723.5799999998</v>
      </c>
      <c r="I263" s="42">
        <f t="shared" si="11"/>
        <v>295093.69</v>
      </c>
      <c r="J263" s="42">
        <f t="shared" si="11"/>
        <v>134382.72</v>
      </c>
      <c r="K263" s="42">
        <f t="shared" si="11"/>
        <v>1251427.5900000001</v>
      </c>
      <c r="L263" s="42">
        <f t="shared" si="11"/>
        <v>6351809.2299999986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>
        <v>780.5</v>
      </c>
      <c r="G287" s="18">
        <v>117.75</v>
      </c>
      <c r="H287" s="18">
        <v>3233.24</v>
      </c>
      <c r="I287" s="18">
        <v>7843.86</v>
      </c>
      <c r="J287" s="18">
        <v>41489.760000000002</v>
      </c>
      <c r="K287" s="18"/>
      <c r="L287" s="19">
        <f>SUM(F287:K287)</f>
        <v>53465.11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>
        <v>54908.03</v>
      </c>
      <c r="G288" s="18">
        <v>23837.43</v>
      </c>
      <c r="H288" s="18">
        <v>0</v>
      </c>
      <c r="I288" s="18">
        <v>4174.54</v>
      </c>
      <c r="J288" s="18">
        <v>22095.94</v>
      </c>
      <c r="K288" s="18">
        <v>0</v>
      </c>
      <c r="L288" s="19">
        <f>SUM(F288:K288)</f>
        <v>105015.93999999999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>
        <v>7975</v>
      </c>
      <c r="G290" s="18">
        <v>1338.48</v>
      </c>
      <c r="H290" s="18">
        <v>1116.0999999999999</v>
      </c>
      <c r="I290" s="18">
        <v>1144.57</v>
      </c>
      <c r="J290" s="18"/>
      <c r="K290" s="18"/>
      <c r="L290" s="19">
        <f>SUM(F290:K290)</f>
        <v>11574.15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>
        <v>2938.6</v>
      </c>
      <c r="G293" s="18">
        <v>396.21</v>
      </c>
      <c r="H293" s="18">
        <v>1095.8800000000001</v>
      </c>
      <c r="I293" s="18">
        <v>1239.7</v>
      </c>
      <c r="J293" s="18">
        <v>2354.3000000000002</v>
      </c>
      <c r="K293" s="18">
        <v>0</v>
      </c>
      <c r="L293" s="19">
        <f t="shared" si="14"/>
        <v>8024.6900000000005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>
        <v>0</v>
      </c>
      <c r="I294" s="18">
        <v>0</v>
      </c>
      <c r="J294" s="18"/>
      <c r="K294" s="18">
        <v>3926.9</v>
      </c>
      <c r="L294" s="19">
        <f t="shared" si="14"/>
        <v>3926.9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66602.13</v>
      </c>
      <c r="G301" s="42">
        <f t="shared" si="15"/>
        <v>25689.87</v>
      </c>
      <c r="H301" s="42">
        <f t="shared" si="15"/>
        <v>5445.22</v>
      </c>
      <c r="I301" s="42">
        <f t="shared" si="15"/>
        <v>14402.67</v>
      </c>
      <c r="J301" s="42">
        <f t="shared" si="15"/>
        <v>65940</v>
      </c>
      <c r="K301" s="42">
        <f t="shared" si="15"/>
        <v>3926.9</v>
      </c>
      <c r="L301" s="41">
        <f t="shared" si="15"/>
        <v>182006.78999999998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>
        <v>1449.5</v>
      </c>
      <c r="G306" s="18">
        <v>218.68</v>
      </c>
      <c r="H306" s="18">
        <v>6004.6</v>
      </c>
      <c r="I306" s="18">
        <v>14567.16</v>
      </c>
      <c r="J306" s="18">
        <v>77052.41</v>
      </c>
      <c r="K306" s="18"/>
      <c r="L306" s="19">
        <f>SUM(F306:K306)</f>
        <v>99292.35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>
        <v>33845</v>
      </c>
      <c r="G307" s="18">
        <v>10743.8</v>
      </c>
      <c r="H307" s="18">
        <v>1279.75</v>
      </c>
      <c r="I307" s="18">
        <v>3077.49</v>
      </c>
      <c r="J307" s="18">
        <v>53091.05</v>
      </c>
      <c r="K307" s="18">
        <v>0</v>
      </c>
      <c r="L307" s="19">
        <f>SUM(F307:K307)</f>
        <v>102037.09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>
        <v>0</v>
      </c>
      <c r="G309" s="18">
        <v>0</v>
      </c>
      <c r="H309" s="18">
        <v>0</v>
      </c>
      <c r="I309" s="18">
        <v>0</v>
      </c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>
        <v>5457.4</v>
      </c>
      <c r="G312" s="18">
        <v>735.82</v>
      </c>
      <c r="H312" s="18">
        <v>2035.2</v>
      </c>
      <c r="I312" s="18">
        <v>2302.2800000000002</v>
      </c>
      <c r="J312" s="18">
        <v>4372.26</v>
      </c>
      <c r="K312" s="18"/>
      <c r="L312" s="19">
        <f t="shared" si="16"/>
        <v>14902.960000000001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>
        <v>0</v>
      </c>
      <c r="I313" s="18">
        <v>0</v>
      </c>
      <c r="J313" s="18"/>
      <c r="K313" s="18">
        <v>2659.84</v>
      </c>
      <c r="L313" s="19">
        <f t="shared" si="16"/>
        <v>2659.84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40751.9</v>
      </c>
      <c r="G320" s="42">
        <f t="shared" si="17"/>
        <v>11698.3</v>
      </c>
      <c r="H320" s="42">
        <f t="shared" si="17"/>
        <v>9319.5500000000011</v>
      </c>
      <c r="I320" s="42">
        <f t="shared" si="17"/>
        <v>19946.93</v>
      </c>
      <c r="J320" s="42">
        <f t="shared" si="17"/>
        <v>134515.72</v>
      </c>
      <c r="K320" s="42">
        <f t="shared" si="17"/>
        <v>2659.84</v>
      </c>
      <c r="L320" s="41">
        <f t="shared" si="17"/>
        <v>218892.24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107354.03</v>
      </c>
      <c r="G330" s="41">
        <f t="shared" si="20"/>
        <v>37388.17</v>
      </c>
      <c r="H330" s="41">
        <f t="shared" si="20"/>
        <v>14764.77</v>
      </c>
      <c r="I330" s="41">
        <f t="shared" si="20"/>
        <v>34349.599999999999</v>
      </c>
      <c r="J330" s="41">
        <f t="shared" si="20"/>
        <v>200455.72</v>
      </c>
      <c r="K330" s="41">
        <f t="shared" si="20"/>
        <v>6586.74</v>
      </c>
      <c r="L330" s="41">
        <f t="shared" si="20"/>
        <v>400899.02999999997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107354.03</v>
      </c>
      <c r="G344" s="41">
        <f>G330</f>
        <v>37388.17</v>
      </c>
      <c r="H344" s="41">
        <f>H330</f>
        <v>14764.77</v>
      </c>
      <c r="I344" s="41">
        <f>I330</f>
        <v>34349.599999999999</v>
      </c>
      <c r="J344" s="41">
        <f>J330</f>
        <v>200455.72</v>
      </c>
      <c r="K344" s="47">
        <f>K330+K343</f>
        <v>6586.74</v>
      </c>
      <c r="L344" s="41">
        <f>L330+L343</f>
        <v>400899.02999999997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/>
      <c r="G350" s="18"/>
      <c r="H350" s="18"/>
      <c r="I350" s="18"/>
      <c r="J350" s="18"/>
      <c r="K350" s="18"/>
      <c r="L350" s="13">
        <f>SUM(F350:K350)</f>
        <v>0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>
        <v>0</v>
      </c>
      <c r="G351" s="18">
        <v>0</v>
      </c>
      <c r="H351" s="18">
        <v>45150.7</v>
      </c>
      <c r="I351" s="18">
        <v>0</v>
      </c>
      <c r="J351" s="18">
        <v>0</v>
      </c>
      <c r="K351" s="18"/>
      <c r="L351" s="19">
        <f>SUM(F351:K351)</f>
        <v>45150.7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>
        <v>0</v>
      </c>
      <c r="G352" s="18">
        <v>0</v>
      </c>
      <c r="H352" s="18">
        <v>83851.3</v>
      </c>
      <c r="I352" s="18">
        <v>0</v>
      </c>
      <c r="J352" s="18">
        <v>0</v>
      </c>
      <c r="K352" s="18"/>
      <c r="L352" s="19">
        <f>SUM(F352:K352)</f>
        <v>83851.3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0</v>
      </c>
      <c r="G354" s="47">
        <f t="shared" si="22"/>
        <v>0</v>
      </c>
      <c r="H354" s="47">
        <f t="shared" si="22"/>
        <v>129002</v>
      </c>
      <c r="I354" s="47">
        <f t="shared" si="22"/>
        <v>0</v>
      </c>
      <c r="J354" s="47">
        <f t="shared" si="22"/>
        <v>0</v>
      </c>
      <c r="K354" s="47">
        <f t="shared" si="22"/>
        <v>0</v>
      </c>
      <c r="L354" s="47">
        <f t="shared" si="22"/>
        <v>129002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/>
      <c r="G359" s="18">
        <v>0</v>
      </c>
      <c r="H359" s="18"/>
      <c r="I359" s="56">
        <f>SUM(F359:H359)</f>
        <v>0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/>
      <c r="G360" s="63">
        <v>0</v>
      </c>
      <c r="H360" s="63">
        <v>0</v>
      </c>
      <c r="I360" s="56">
        <f>SUM(F360:H360)</f>
        <v>0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0</v>
      </c>
      <c r="G361" s="47">
        <f>SUM(G359:G360)</f>
        <v>0</v>
      </c>
      <c r="H361" s="47">
        <f>SUM(H359:H360)</f>
        <v>0</v>
      </c>
      <c r="I361" s="47">
        <f>SUM(I359:I360)</f>
        <v>0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>
        <v>10170</v>
      </c>
      <c r="I368" s="18"/>
      <c r="J368" s="18"/>
      <c r="K368" s="18"/>
      <c r="L368" s="13">
        <f t="shared" si="23"/>
        <v>10170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>
        <v>200</v>
      </c>
      <c r="G371" s="18">
        <v>15.3</v>
      </c>
      <c r="H371" s="18">
        <v>888547.3</v>
      </c>
      <c r="I371" s="18"/>
      <c r="J371" s="18">
        <v>39127.800000000003</v>
      </c>
      <c r="K371" s="18">
        <v>59273.599999999999</v>
      </c>
      <c r="L371" s="13">
        <f t="shared" si="23"/>
        <v>987164.00000000012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>
        <v>474387.71</v>
      </c>
      <c r="L373" s="13">
        <f t="shared" si="23"/>
        <v>474387.71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200</v>
      </c>
      <c r="G374" s="139">
        <f t="shared" ref="G374:L374" si="24">SUM(G366:G373)</f>
        <v>15.3</v>
      </c>
      <c r="H374" s="139">
        <f t="shared" si="24"/>
        <v>898717.3</v>
      </c>
      <c r="I374" s="41">
        <f t="shared" si="24"/>
        <v>0</v>
      </c>
      <c r="J374" s="47">
        <f t="shared" si="24"/>
        <v>39127.800000000003</v>
      </c>
      <c r="K374" s="47">
        <f t="shared" si="24"/>
        <v>533661.31000000006</v>
      </c>
      <c r="L374" s="47">
        <f t="shared" si="24"/>
        <v>1471721.7100000002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>
        <v>144.44</v>
      </c>
      <c r="I388" s="18"/>
      <c r="J388" s="24" t="s">
        <v>312</v>
      </c>
      <c r="K388" s="24" t="s">
        <v>312</v>
      </c>
      <c r="L388" s="56">
        <f t="shared" si="26"/>
        <v>144.44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>
        <v>149.46</v>
      </c>
      <c r="I389" s="18"/>
      <c r="J389" s="24" t="s">
        <v>312</v>
      </c>
      <c r="K389" s="24" t="s">
        <v>312</v>
      </c>
      <c r="L389" s="56">
        <f t="shared" si="26"/>
        <v>149.46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/>
      <c r="I392" s="18"/>
      <c r="J392" s="24" t="s">
        <v>312</v>
      </c>
      <c r="K392" s="24" t="s">
        <v>312</v>
      </c>
      <c r="L392" s="56">
        <f t="shared" si="26"/>
        <v>0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293.89999999999998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293.89999999999998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293.89999999999998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293.89999999999998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/>
      <c r="L410" s="56">
        <f t="shared" si="27"/>
        <v>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0</v>
      </c>
      <c r="L411" s="47">
        <f t="shared" si="28"/>
        <v>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0</v>
      </c>
      <c r="L426" s="47">
        <f t="shared" si="32"/>
        <v>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>
        <v>150940.88</v>
      </c>
      <c r="H431" s="18"/>
      <c r="I431" s="56">
        <f t="shared" ref="I431:I437" si="33">SUM(F431:H431)</f>
        <v>150940.88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/>
      <c r="G433" s="18"/>
      <c r="H433" s="18"/>
      <c r="I433" s="56">
        <f t="shared" si="33"/>
        <v>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0</v>
      </c>
      <c r="G438" s="13">
        <f>SUM(G431:G437)</f>
        <v>150940.88</v>
      </c>
      <c r="H438" s="13">
        <f>SUM(H431:H437)</f>
        <v>0</v>
      </c>
      <c r="I438" s="13">
        <f>SUM(I431:I437)</f>
        <v>150940.88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/>
      <c r="G441" s="18"/>
      <c r="H441" s="18"/>
      <c r="I441" s="56">
        <f>SUM(F441:H441)</f>
        <v>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0</v>
      </c>
      <c r="G444" s="72">
        <f>SUM(G440:G443)</f>
        <v>0</v>
      </c>
      <c r="H444" s="72">
        <f>SUM(H440:H443)</f>
        <v>0</v>
      </c>
      <c r="I444" s="72">
        <f>SUM(I440:I443)</f>
        <v>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/>
      <c r="G449" s="18">
        <v>150940.88</v>
      </c>
      <c r="H449" s="18"/>
      <c r="I449" s="56">
        <f>SUM(F449:H449)</f>
        <v>150940.88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0</v>
      </c>
      <c r="G450" s="83">
        <f>SUM(G446:G449)</f>
        <v>150940.88</v>
      </c>
      <c r="H450" s="83">
        <f>SUM(H446:H449)</f>
        <v>0</v>
      </c>
      <c r="I450" s="83">
        <f>SUM(I446:I449)</f>
        <v>150940.88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0</v>
      </c>
      <c r="G451" s="42">
        <f>G444+G450</f>
        <v>150940.88</v>
      </c>
      <c r="H451" s="42">
        <f>H444+H450</f>
        <v>0</v>
      </c>
      <c r="I451" s="42">
        <f>I444+I450</f>
        <v>150940.88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99665.84</v>
      </c>
      <c r="G455" s="18">
        <v>0</v>
      </c>
      <c r="H455" s="18">
        <v>2299.46</v>
      </c>
      <c r="I455" s="18">
        <v>1526361.93</v>
      </c>
      <c r="J455" s="18">
        <v>150646.98000000001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6982365.9900000002</v>
      </c>
      <c r="G458" s="18">
        <v>129857.59</v>
      </c>
      <c r="H458" s="18">
        <v>399541.5</v>
      </c>
      <c r="I458" s="18">
        <v>12968.52</v>
      </c>
      <c r="J458" s="18">
        <v>293.89999999999998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6982365.9900000002</v>
      </c>
      <c r="G460" s="53">
        <f>SUM(G458:G459)</f>
        <v>129857.59</v>
      </c>
      <c r="H460" s="53">
        <f>SUM(H458:H459)</f>
        <v>399541.5</v>
      </c>
      <c r="I460" s="53">
        <f>SUM(I458:I459)</f>
        <v>12968.52</v>
      </c>
      <c r="J460" s="53">
        <f>SUM(J458:J459)</f>
        <v>293.89999999999998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6351809.2300000004</v>
      </c>
      <c r="G462" s="18">
        <v>129002</v>
      </c>
      <c r="H462" s="18">
        <v>400899.03</v>
      </c>
      <c r="I462" s="18">
        <v>1471721.71</v>
      </c>
      <c r="J462" s="18">
        <v>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6351809.2300000004</v>
      </c>
      <c r="G464" s="53">
        <f>SUM(G462:G463)</f>
        <v>129002</v>
      </c>
      <c r="H464" s="53">
        <f>SUM(H462:H463)</f>
        <v>400899.03</v>
      </c>
      <c r="I464" s="53">
        <f>SUM(I462:I463)</f>
        <v>1471721.71</v>
      </c>
      <c r="J464" s="53">
        <f>SUM(J462:J463)</f>
        <v>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730222.59999999963</v>
      </c>
      <c r="G466" s="53">
        <f>(G455+G460)- G464</f>
        <v>855.58999999999651</v>
      </c>
      <c r="H466" s="53">
        <f>(H455+H460)- H464</f>
        <v>941.92999999999302</v>
      </c>
      <c r="I466" s="53">
        <f>(I455+I460)- I464</f>
        <v>67608.739999999991</v>
      </c>
      <c r="J466" s="53">
        <f>(J455+J460)- J464</f>
        <v>150940.88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20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895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 t="s">
        <v>896</v>
      </c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12948800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4.04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v>11650000</v>
      </c>
      <c r="G485" s="18"/>
      <c r="H485" s="18"/>
      <c r="I485" s="18"/>
      <c r="J485" s="18"/>
      <c r="K485" s="53">
        <f>SUM(F485:J485)</f>
        <v>11650000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/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650000</v>
      </c>
      <c r="G487" s="18"/>
      <c r="H487" s="18"/>
      <c r="I487" s="18"/>
      <c r="J487" s="18"/>
      <c r="K487" s="53">
        <f t="shared" si="34"/>
        <v>650000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11000000</v>
      </c>
      <c r="G488" s="205"/>
      <c r="H488" s="205"/>
      <c r="I488" s="205"/>
      <c r="J488" s="205"/>
      <c r="K488" s="206">
        <f t="shared" si="34"/>
        <v>11000000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4239787.6399999997</v>
      </c>
      <c r="G489" s="18"/>
      <c r="H489" s="18"/>
      <c r="I489" s="18"/>
      <c r="J489" s="18"/>
      <c r="K489" s="53">
        <f t="shared" si="34"/>
        <v>4239787.6399999997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15239787.640000001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15239787.640000001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650000</v>
      </c>
      <c r="G491" s="205"/>
      <c r="H491" s="205"/>
      <c r="I491" s="205"/>
      <c r="J491" s="205"/>
      <c r="K491" s="206">
        <f t="shared" si="34"/>
        <v>650000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v>492731.26</v>
      </c>
      <c r="G492" s="18"/>
      <c r="H492" s="18"/>
      <c r="I492" s="18"/>
      <c r="J492" s="18"/>
      <c r="K492" s="53">
        <f t="shared" si="34"/>
        <v>492731.26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1142731.26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1142731.26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>
        <v>10305075.640000001</v>
      </c>
      <c r="G503" s="24" t="s">
        <v>312</v>
      </c>
      <c r="H503" s="18">
        <v>208020</v>
      </c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>
        <v>136314.67000000001</v>
      </c>
      <c r="G504" s="24" t="s">
        <v>312</v>
      </c>
      <c r="H504" s="18">
        <v>7169</v>
      </c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10441390.310000001</v>
      </c>
      <c r="G507" s="42">
        <f>SUM(G501:G506)</f>
        <v>0</v>
      </c>
      <c r="H507" s="42">
        <f>SUM(H501:H506)</f>
        <v>215189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/>
      <c r="G511" s="18"/>
      <c r="H511" s="18"/>
      <c r="I511" s="18"/>
      <c r="J511" s="18"/>
      <c r="K511" s="18"/>
      <c r="L511" s="88">
        <f>SUM(F511:K511)</f>
        <v>0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>
        <v>313897.73</v>
      </c>
      <c r="G512" s="18">
        <v>222569.09</v>
      </c>
      <c r="H512" s="18">
        <v>2054.54</v>
      </c>
      <c r="I512" s="18">
        <v>4923.1400000000003</v>
      </c>
      <c r="J512" s="18">
        <v>22124.26</v>
      </c>
      <c r="K512" s="18"/>
      <c r="L512" s="88">
        <f>SUM(F512:K512)</f>
        <v>565568.76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>
        <v>224607.83</v>
      </c>
      <c r="G513" s="18">
        <v>137032.19</v>
      </c>
      <c r="H513" s="18">
        <v>598334.73</v>
      </c>
      <c r="I513" s="18">
        <v>4386.42</v>
      </c>
      <c r="J513" s="18">
        <v>53143.6</v>
      </c>
      <c r="K513" s="18"/>
      <c r="L513" s="88">
        <f>SUM(F513:K513)</f>
        <v>1017504.77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538505.55999999994</v>
      </c>
      <c r="G514" s="108">
        <f t="shared" ref="G514:L514" si="35">SUM(G511:G513)</f>
        <v>359601.28</v>
      </c>
      <c r="H514" s="108">
        <f t="shared" si="35"/>
        <v>600389.27</v>
      </c>
      <c r="I514" s="108">
        <f t="shared" si="35"/>
        <v>9309.5600000000013</v>
      </c>
      <c r="J514" s="108">
        <f t="shared" si="35"/>
        <v>75267.86</v>
      </c>
      <c r="K514" s="108">
        <f t="shared" si="35"/>
        <v>0</v>
      </c>
      <c r="L514" s="89">
        <f t="shared" si="35"/>
        <v>1583073.53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/>
      <c r="G516" s="18"/>
      <c r="H516" s="18"/>
      <c r="I516" s="18"/>
      <c r="J516" s="18"/>
      <c r="K516" s="18"/>
      <c r="L516" s="88">
        <f>SUM(F516:K516)</f>
        <v>0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>
        <v>26708.75</v>
      </c>
      <c r="I517" s="18"/>
      <c r="J517" s="18"/>
      <c r="K517" s="18"/>
      <c r="L517" s="88">
        <f>SUM(F517:K517)</f>
        <v>26708.75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>
        <v>47754.32</v>
      </c>
      <c r="I518" s="18"/>
      <c r="J518" s="18"/>
      <c r="K518" s="18"/>
      <c r="L518" s="88">
        <f>SUM(F518:K518)</f>
        <v>47754.32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0</v>
      </c>
      <c r="G519" s="89">
        <f t="shared" ref="G519:L519" si="36">SUM(G516:G518)</f>
        <v>0</v>
      </c>
      <c r="H519" s="89">
        <f t="shared" si="36"/>
        <v>74463.070000000007</v>
      </c>
      <c r="I519" s="89">
        <f t="shared" si="36"/>
        <v>0</v>
      </c>
      <c r="J519" s="89">
        <f t="shared" si="36"/>
        <v>0</v>
      </c>
      <c r="K519" s="89">
        <f t="shared" si="36"/>
        <v>0</v>
      </c>
      <c r="L519" s="89">
        <f t="shared" si="36"/>
        <v>74463.070000000007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/>
      <c r="G521" s="18"/>
      <c r="H521" s="18"/>
      <c r="I521" s="18"/>
      <c r="J521" s="18"/>
      <c r="K521" s="18"/>
      <c r="L521" s="88">
        <f>SUM(F521:K521)</f>
        <v>0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/>
      <c r="G523" s="18"/>
      <c r="H523" s="18"/>
      <c r="I523" s="18"/>
      <c r="J523" s="18"/>
      <c r="K523" s="18"/>
      <c r="L523" s="88">
        <f>SUM(F523:K523)</f>
        <v>0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0</v>
      </c>
      <c r="G524" s="89">
        <f t="shared" ref="G524:L524" si="37">SUM(G521:G523)</f>
        <v>0</v>
      </c>
      <c r="H524" s="89">
        <f t="shared" si="37"/>
        <v>0</v>
      </c>
      <c r="I524" s="89">
        <f t="shared" si="37"/>
        <v>0</v>
      </c>
      <c r="J524" s="89">
        <f t="shared" si="37"/>
        <v>0</v>
      </c>
      <c r="K524" s="89">
        <f t="shared" si="37"/>
        <v>0</v>
      </c>
      <c r="L524" s="89">
        <f t="shared" si="37"/>
        <v>0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/>
      <c r="I526" s="18"/>
      <c r="J526" s="18"/>
      <c r="K526" s="18"/>
      <c r="L526" s="88">
        <f>SUM(F526:K526)</f>
        <v>0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8">SUM(G526:G528)</f>
        <v>0</v>
      </c>
      <c r="H529" s="89">
        <f t="shared" si="38"/>
        <v>0</v>
      </c>
      <c r="I529" s="89">
        <f t="shared" si="38"/>
        <v>0</v>
      </c>
      <c r="J529" s="89">
        <f t="shared" si="38"/>
        <v>0</v>
      </c>
      <c r="K529" s="89">
        <f t="shared" si="38"/>
        <v>0</v>
      </c>
      <c r="L529" s="89">
        <f t="shared" si="38"/>
        <v>0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>
        <v>268.14</v>
      </c>
      <c r="I532" s="18"/>
      <c r="J532" s="18"/>
      <c r="K532" s="18"/>
      <c r="L532" s="88">
        <f>SUM(F532:K532)</f>
        <v>268.14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>
        <v>6118.85</v>
      </c>
      <c r="I533" s="18"/>
      <c r="J533" s="18"/>
      <c r="K533" s="18"/>
      <c r="L533" s="88">
        <f>SUM(F533:K533)</f>
        <v>6118.85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39">SUM(G531:G533)</f>
        <v>0</v>
      </c>
      <c r="H534" s="194">
        <f t="shared" si="39"/>
        <v>6386.9900000000007</v>
      </c>
      <c r="I534" s="194">
        <f t="shared" si="39"/>
        <v>0</v>
      </c>
      <c r="J534" s="194">
        <f t="shared" si="39"/>
        <v>0</v>
      </c>
      <c r="K534" s="194">
        <f t="shared" si="39"/>
        <v>0</v>
      </c>
      <c r="L534" s="194">
        <f t="shared" si="39"/>
        <v>6386.9900000000007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538505.55999999994</v>
      </c>
      <c r="G535" s="89">
        <f t="shared" ref="G535:L535" si="40">G514+G519+G524+G529+G534</f>
        <v>359601.28</v>
      </c>
      <c r="H535" s="89">
        <f t="shared" si="40"/>
        <v>681239.33000000007</v>
      </c>
      <c r="I535" s="89">
        <f t="shared" si="40"/>
        <v>9309.5600000000013</v>
      </c>
      <c r="J535" s="89">
        <f t="shared" si="40"/>
        <v>75267.86</v>
      </c>
      <c r="K535" s="89">
        <f t="shared" si="40"/>
        <v>0</v>
      </c>
      <c r="L535" s="89">
        <f t="shared" si="40"/>
        <v>1663923.59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0</v>
      </c>
      <c r="G539" s="87">
        <f>L516</f>
        <v>0</v>
      </c>
      <c r="H539" s="87">
        <f>L521</f>
        <v>0</v>
      </c>
      <c r="I539" s="87">
        <f>L526</f>
        <v>0</v>
      </c>
      <c r="J539" s="87">
        <f>L531</f>
        <v>0</v>
      </c>
      <c r="K539" s="87">
        <f>SUM(F539:J539)</f>
        <v>0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565568.76</v>
      </c>
      <c r="G540" s="87">
        <f>L517</f>
        <v>26708.75</v>
      </c>
      <c r="H540" s="87">
        <f>L522</f>
        <v>0</v>
      </c>
      <c r="I540" s="87">
        <f>L527</f>
        <v>0</v>
      </c>
      <c r="J540" s="87">
        <f>L532</f>
        <v>268.14</v>
      </c>
      <c r="K540" s="87">
        <f>SUM(F540:J540)</f>
        <v>592545.65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1017504.77</v>
      </c>
      <c r="G541" s="87">
        <f>L518</f>
        <v>47754.32</v>
      </c>
      <c r="H541" s="87">
        <f>L523</f>
        <v>0</v>
      </c>
      <c r="I541" s="87">
        <f>L528</f>
        <v>0</v>
      </c>
      <c r="J541" s="87">
        <f>L533</f>
        <v>6118.85</v>
      </c>
      <c r="K541" s="87">
        <f>SUM(F541:J541)</f>
        <v>1071377.9400000002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1">SUM(F539:F541)</f>
        <v>1583073.53</v>
      </c>
      <c r="G542" s="89">
        <f t="shared" si="41"/>
        <v>74463.070000000007</v>
      </c>
      <c r="H542" s="89">
        <f t="shared" si="41"/>
        <v>0</v>
      </c>
      <c r="I542" s="89">
        <f t="shared" si="41"/>
        <v>0</v>
      </c>
      <c r="J542" s="89">
        <f t="shared" si="41"/>
        <v>6386.9900000000007</v>
      </c>
      <c r="K542" s="89">
        <f t="shared" si="41"/>
        <v>1663923.5900000003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2">SUM(F547:F549)</f>
        <v>0</v>
      </c>
      <c r="G550" s="108">
        <f t="shared" si="42"/>
        <v>0</v>
      </c>
      <c r="H550" s="108">
        <f t="shared" si="42"/>
        <v>0</v>
      </c>
      <c r="I550" s="108">
        <f t="shared" si="42"/>
        <v>0</v>
      </c>
      <c r="J550" s="108">
        <f t="shared" si="42"/>
        <v>0</v>
      </c>
      <c r="K550" s="108">
        <f t="shared" si="42"/>
        <v>0</v>
      </c>
      <c r="L550" s="89">
        <f t="shared" si="42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3">SUM(F552:F554)</f>
        <v>0</v>
      </c>
      <c r="G555" s="89">
        <f t="shared" si="43"/>
        <v>0</v>
      </c>
      <c r="H555" s="89">
        <f t="shared" si="43"/>
        <v>0</v>
      </c>
      <c r="I555" s="89">
        <f t="shared" si="43"/>
        <v>0</v>
      </c>
      <c r="J555" s="89">
        <f t="shared" si="43"/>
        <v>0</v>
      </c>
      <c r="K555" s="89">
        <f t="shared" si="43"/>
        <v>0</v>
      </c>
      <c r="L555" s="89">
        <f t="shared" si="43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>
        <v>1520.91</v>
      </c>
      <c r="J558" s="18"/>
      <c r="K558" s="18"/>
      <c r="L558" s="88">
        <f>SUM(F558:K558)</f>
        <v>1520.91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>
        <v>0</v>
      </c>
      <c r="I559" s="18">
        <v>4632.1899999999996</v>
      </c>
      <c r="J559" s="18"/>
      <c r="K559" s="18"/>
      <c r="L559" s="88">
        <f>SUM(F559:K559)</f>
        <v>4632.1899999999996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4">SUM(G557:G559)</f>
        <v>0</v>
      </c>
      <c r="H560" s="194">
        <f t="shared" si="44"/>
        <v>0</v>
      </c>
      <c r="I560" s="194">
        <f t="shared" si="44"/>
        <v>6153.0999999999995</v>
      </c>
      <c r="J560" s="194">
        <f t="shared" si="44"/>
        <v>0</v>
      </c>
      <c r="K560" s="194">
        <f t="shared" si="44"/>
        <v>0</v>
      </c>
      <c r="L560" s="194">
        <f t="shared" si="44"/>
        <v>6153.0999999999995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5">G550+G555+G560</f>
        <v>0</v>
      </c>
      <c r="H561" s="89">
        <f t="shared" si="45"/>
        <v>0</v>
      </c>
      <c r="I561" s="89">
        <f t="shared" si="45"/>
        <v>6153.0999999999995</v>
      </c>
      <c r="J561" s="89">
        <f t="shared" si="45"/>
        <v>0</v>
      </c>
      <c r="K561" s="89">
        <f t="shared" si="45"/>
        <v>0</v>
      </c>
      <c r="L561" s="89">
        <f t="shared" si="45"/>
        <v>6153.0999999999995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/>
      <c r="I565" s="87">
        <f>SUM(F565:H565)</f>
        <v>0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6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/>
      <c r="I567" s="87">
        <f t="shared" si="46"/>
        <v>0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>
        <v>0</v>
      </c>
      <c r="H568" s="18"/>
      <c r="I568" s="87">
        <f t="shared" si="46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>
        <v>0</v>
      </c>
      <c r="H569" s="18">
        <v>11938</v>
      </c>
      <c r="I569" s="87">
        <f t="shared" si="46"/>
        <v>11938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6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/>
      <c r="I571" s="87">
        <f t="shared" si="46"/>
        <v>0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/>
      <c r="G572" s="18">
        <v>2054.54</v>
      </c>
      <c r="H572" s="18">
        <v>385678.25</v>
      </c>
      <c r="I572" s="87">
        <f t="shared" si="46"/>
        <v>387732.79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/>
      <c r="G573" s="18"/>
      <c r="H573" s="18">
        <v>185990.98</v>
      </c>
      <c r="I573" s="87">
        <f t="shared" si="46"/>
        <v>185990.98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>
        <v>37488.14</v>
      </c>
      <c r="I574" s="87">
        <f t="shared" si="46"/>
        <v>37488.14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6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6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6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/>
      <c r="I581" s="18">
        <v>12.76</v>
      </c>
      <c r="J581" s="18">
        <v>2810.45</v>
      </c>
      <c r="K581" s="104">
        <f t="shared" ref="K581:K587" si="47">SUM(H581:J581)</f>
        <v>2823.21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>
        <v>268.14</v>
      </c>
      <c r="J582" s="18">
        <v>6118.85</v>
      </c>
      <c r="K582" s="104">
        <f t="shared" si="47"/>
        <v>6386.9900000000007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>
        <v>17260.740000000002</v>
      </c>
      <c r="K583" s="104">
        <f t="shared" si="47"/>
        <v>17260.740000000002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>
        <v>8031.4</v>
      </c>
      <c r="J584" s="18">
        <v>14914.18</v>
      </c>
      <c r="K584" s="104">
        <f t="shared" si="47"/>
        <v>22945.58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>
        <v>2958.61</v>
      </c>
      <c r="J585" s="18">
        <v>5494.56</v>
      </c>
      <c r="K585" s="104">
        <f t="shared" si="47"/>
        <v>8453.17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7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7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0</v>
      </c>
      <c r="I588" s="108">
        <f>SUM(I581:I587)</f>
        <v>11270.91</v>
      </c>
      <c r="J588" s="108">
        <f>SUM(J581:J587)</f>
        <v>46598.78</v>
      </c>
      <c r="K588" s="108">
        <f>SUM(K581:K587)</f>
        <v>57869.69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/>
      <c r="I594" s="18">
        <v>113324.51</v>
      </c>
      <c r="J594" s="18">
        <v>221513.93</v>
      </c>
      <c r="K594" s="104">
        <f>SUM(H594:J594)</f>
        <v>334838.44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0</v>
      </c>
      <c r="I595" s="108">
        <f>SUM(I592:I594)</f>
        <v>113324.51</v>
      </c>
      <c r="J595" s="108">
        <f>SUM(J592:J594)</f>
        <v>221513.93</v>
      </c>
      <c r="K595" s="108">
        <f>SUM(K592:K594)</f>
        <v>334838.44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>
        <v>19026.48</v>
      </c>
      <c r="G602" s="18">
        <v>2817.26</v>
      </c>
      <c r="H602" s="18">
        <v>0</v>
      </c>
      <c r="I602" s="18">
        <v>0</v>
      </c>
      <c r="J602" s="18"/>
      <c r="K602" s="18"/>
      <c r="L602" s="88">
        <f>SUM(F602:K602)</f>
        <v>21843.739999999998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>
        <v>16949.669999999998</v>
      </c>
      <c r="G603" s="18">
        <v>2692.06</v>
      </c>
      <c r="H603" s="18">
        <v>2462.35</v>
      </c>
      <c r="I603" s="18">
        <v>1144.57</v>
      </c>
      <c r="J603" s="18"/>
      <c r="K603" s="18"/>
      <c r="L603" s="88">
        <f>SUM(F603:K603)</f>
        <v>23248.649999999998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8">SUM(F601:F603)</f>
        <v>35976.149999999994</v>
      </c>
      <c r="G604" s="108">
        <f t="shared" si="48"/>
        <v>5509.32</v>
      </c>
      <c r="H604" s="108">
        <f t="shared" si="48"/>
        <v>2462.35</v>
      </c>
      <c r="I604" s="108">
        <f t="shared" si="48"/>
        <v>1144.57</v>
      </c>
      <c r="J604" s="108">
        <f t="shared" si="48"/>
        <v>0</v>
      </c>
      <c r="K604" s="108">
        <f t="shared" si="48"/>
        <v>0</v>
      </c>
      <c r="L604" s="89">
        <f t="shared" si="48"/>
        <v>45092.39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868206.67999999993</v>
      </c>
      <c r="H607" s="109">
        <f>SUM(F44)</f>
        <v>868206.67999999993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855.58999999999924</v>
      </c>
      <c r="H608" s="109">
        <f>SUM(G44)</f>
        <v>855.59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941.92999999999302</v>
      </c>
      <c r="H609" s="109">
        <f>SUM(H44)</f>
        <v>941.93</v>
      </c>
      <c r="I609" s="121" t="s">
        <v>103</v>
      </c>
      <c r="J609" s="109">
        <f>G609-H609</f>
        <v>-6.9348971010185778E-12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541996.44999999995</v>
      </c>
      <c r="H610" s="109">
        <f>SUM(I44)</f>
        <v>541996.45000000007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150940.88</v>
      </c>
      <c r="H611" s="109">
        <f>SUM(J44)</f>
        <v>150940.88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730222.6</v>
      </c>
      <c r="H612" s="109">
        <f>F466</f>
        <v>730222.59999999963</v>
      </c>
      <c r="I612" s="121" t="s">
        <v>106</v>
      </c>
      <c r="J612" s="109">
        <f t="shared" ref="J612:J645" si="49">G612-H612</f>
        <v>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855.59</v>
      </c>
      <c r="H613" s="109">
        <f>G466</f>
        <v>855.58999999999651</v>
      </c>
      <c r="I613" s="121" t="s">
        <v>108</v>
      </c>
      <c r="J613" s="109">
        <f t="shared" si="49"/>
        <v>3.5242919693700969E-12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941.93</v>
      </c>
      <c r="H614" s="109">
        <f>H466</f>
        <v>941.92999999999302</v>
      </c>
      <c r="I614" s="121" t="s">
        <v>110</v>
      </c>
      <c r="J614" s="109">
        <f t="shared" si="49"/>
        <v>6.9348971010185778E-12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67608.740000000005</v>
      </c>
      <c r="H615" s="109">
        <f>I466</f>
        <v>67608.739999999991</v>
      </c>
      <c r="I615" s="121" t="s">
        <v>112</v>
      </c>
      <c r="J615" s="109">
        <f t="shared" si="49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150940.88</v>
      </c>
      <c r="H616" s="109">
        <f>J466</f>
        <v>150940.88</v>
      </c>
      <c r="I616" s="140" t="s">
        <v>114</v>
      </c>
      <c r="J616" s="109">
        <f t="shared" si="49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6982365.9900000002</v>
      </c>
      <c r="H617" s="104">
        <f>SUM(F458)</f>
        <v>6982365.9900000002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129857.59</v>
      </c>
      <c r="H618" s="104">
        <f>SUM(G458)</f>
        <v>129857.59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399541.5</v>
      </c>
      <c r="H619" s="104">
        <f>SUM(H458)</f>
        <v>399541.5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12968.52</v>
      </c>
      <c r="H620" s="104">
        <f>SUM(I458)</f>
        <v>12968.52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293.89999999999998</v>
      </c>
      <c r="H621" s="104">
        <f>SUM(J458)</f>
        <v>293.89999999999998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6351809.2299999986</v>
      </c>
      <c r="H622" s="104">
        <f>SUM(F462)</f>
        <v>6351809.2300000004</v>
      </c>
      <c r="I622" s="140" t="s">
        <v>120</v>
      </c>
      <c r="J622" s="109">
        <f t="shared" si="49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400899.02999999997</v>
      </c>
      <c r="H623" s="104">
        <f>SUM(H462)</f>
        <v>400899.03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0</v>
      </c>
      <c r="H624" s="104">
        <f>I361</f>
        <v>0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129002</v>
      </c>
      <c r="H625" s="104">
        <f>SUM(G462)</f>
        <v>129002</v>
      </c>
      <c r="I625" s="140" t="s">
        <v>123</v>
      </c>
      <c r="J625" s="109">
        <f t="shared" si="49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1471721.7100000002</v>
      </c>
      <c r="H626" s="104">
        <f>SUM(I462)</f>
        <v>1471721.71</v>
      </c>
      <c r="I626" s="140" t="s">
        <v>125</v>
      </c>
      <c r="J626" s="109">
        <f t="shared" si="49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293.89999999999998</v>
      </c>
      <c r="H627" s="164">
        <f>SUM(J458)</f>
        <v>293.89999999999998</v>
      </c>
      <c r="I627" s="165" t="s">
        <v>119</v>
      </c>
      <c r="J627" s="151">
        <f t="shared" si="49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0</v>
      </c>
      <c r="H628" s="164">
        <f>SUM(J462)</f>
        <v>0</v>
      </c>
      <c r="I628" s="165" t="s">
        <v>126</v>
      </c>
      <c r="J628" s="151">
        <f t="shared" si="49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0</v>
      </c>
      <c r="H629" s="104">
        <f>SUM(F451)</f>
        <v>0</v>
      </c>
      <c r="I629" s="140" t="s">
        <v>128</v>
      </c>
      <c r="J629" s="109">
        <f t="shared" si="49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150940.88</v>
      </c>
      <c r="H630" s="104">
        <f>SUM(G451)</f>
        <v>150940.88</v>
      </c>
      <c r="I630" s="140" t="s">
        <v>130</v>
      </c>
      <c r="J630" s="109">
        <f t="shared" si="49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49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150940.88</v>
      </c>
      <c r="H632" s="104">
        <f>SUM(I451)</f>
        <v>150940.88</v>
      </c>
      <c r="I632" s="140" t="s">
        <v>134</v>
      </c>
      <c r="J632" s="109">
        <f t="shared" si="49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49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293.89999999999998</v>
      </c>
      <c r="H634" s="104">
        <f>H400</f>
        <v>293.89999999999998</v>
      </c>
      <c r="I634" s="140" t="s">
        <v>504</v>
      </c>
      <c r="J634" s="109">
        <f t="shared" si="49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49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293.89999999999998</v>
      </c>
      <c r="H636" s="104">
        <f>L400</f>
        <v>293.89999999999998</v>
      </c>
      <c r="I636" s="140" t="s">
        <v>501</v>
      </c>
      <c r="J636" s="109">
        <f t="shared" si="49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57869.69</v>
      </c>
      <c r="H637" s="104">
        <f>L200+L218+L236</f>
        <v>57869.69</v>
      </c>
      <c r="I637" s="140" t="s">
        <v>420</v>
      </c>
      <c r="J637" s="109">
        <f t="shared" si="49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334838.44</v>
      </c>
      <c r="H638" s="104">
        <f>(J249+J330)-(J247+J328)</f>
        <v>334838.44</v>
      </c>
      <c r="I638" s="140" t="s">
        <v>734</v>
      </c>
      <c r="J638" s="109">
        <f t="shared" si="49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0</v>
      </c>
      <c r="H639" s="104">
        <f>H588</f>
        <v>0</v>
      </c>
      <c r="I639" s="140" t="s">
        <v>412</v>
      </c>
      <c r="J639" s="109">
        <f t="shared" si="49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11270.91</v>
      </c>
      <c r="H640" s="104">
        <f>I588</f>
        <v>11270.91</v>
      </c>
      <c r="I640" s="140" t="s">
        <v>413</v>
      </c>
      <c r="J640" s="109">
        <f t="shared" si="49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46598.780000000006</v>
      </c>
      <c r="H641" s="104">
        <f>J588</f>
        <v>46598.78</v>
      </c>
      <c r="I641" s="140" t="s">
        <v>414</v>
      </c>
      <c r="J641" s="109">
        <f t="shared" si="49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49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49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49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49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0</v>
      </c>
      <c r="G650" s="19">
        <f>(L221+L301+L351)</f>
        <v>1960528.2499999995</v>
      </c>
      <c r="H650" s="19">
        <f>(L239+L320+L352)</f>
        <v>3725350.7499999991</v>
      </c>
      <c r="I650" s="19">
        <f>SUM(F650:H650)</f>
        <v>5685878.9999999981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0</v>
      </c>
      <c r="G651" s="19">
        <f>(L351/IF(SUM(L350:L352)=0,1,SUM(L350:L352))*(SUM(G89:G102)))</f>
        <v>33809.559000000001</v>
      </c>
      <c r="H651" s="19">
        <f>(L352/IF(SUM(L350:L352)=0,1,SUM(L350:L352))*(SUM(G89:G102)))</f>
        <v>62789.181000000004</v>
      </c>
      <c r="I651" s="19">
        <f>SUM(F651:H651)</f>
        <v>96598.74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0</v>
      </c>
      <c r="G652" s="19">
        <f>(L218+L298)-(J218+J298)</f>
        <v>11270.91</v>
      </c>
      <c r="H652" s="19">
        <f>(L236+L317)-(J236+J317)</f>
        <v>46598.780000000006</v>
      </c>
      <c r="I652" s="19">
        <f>SUM(F652:H652)</f>
        <v>57869.69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0</v>
      </c>
      <c r="G653" s="200">
        <f>SUM(G565:G577)+SUM(I592:I594)+L602</f>
        <v>137222.78999999998</v>
      </c>
      <c r="H653" s="200">
        <f>SUM(H565:H577)+SUM(J592:J594)+L603</f>
        <v>865857.95000000007</v>
      </c>
      <c r="I653" s="19">
        <f>SUM(F653:H653)</f>
        <v>1003080.74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0</v>
      </c>
      <c r="G654" s="19">
        <f>G650-SUM(G651:G653)</f>
        <v>1778224.9909999995</v>
      </c>
      <c r="H654" s="19">
        <f>H650-SUM(H651:H653)</f>
        <v>2750104.8389999988</v>
      </c>
      <c r="I654" s="19">
        <f>I650-SUM(I651:I653)</f>
        <v>4528329.8299999982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/>
      <c r="G655" s="249">
        <v>102.71</v>
      </c>
      <c r="H655" s="249">
        <v>176.91</v>
      </c>
      <c r="I655" s="19">
        <f>SUM(F655:H655)</f>
        <v>279.62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 t="e">
        <f>ROUND(F654/F655,2)</f>
        <v>#DIV/0!</v>
      </c>
      <c r="G657" s="19">
        <f>ROUND(G654/G655,2)</f>
        <v>17313.07</v>
      </c>
      <c r="H657" s="19">
        <f>ROUND(H654/H655,2)</f>
        <v>15545.22</v>
      </c>
      <c r="I657" s="19">
        <f>ROUND(I654/I655,2)</f>
        <v>16194.58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>
        <v>-7.47</v>
      </c>
      <c r="I660" s="19">
        <f>SUM(F660:H660)</f>
        <v>-7.47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 t="e">
        <f>ROUND((F654+F659)/(F655+F660),2)</f>
        <v>#DIV/0!</v>
      </c>
      <c r="G662" s="19">
        <f>ROUND((G654+G659)/(G655+G660),2)</f>
        <v>17313.07</v>
      </c>
      <c r="H662" s="19">
        <f>ROUND((H654+H659)/(H655+H660),2)</f>
        <v>16230.55</v>
      </c>
      <c r="I662" s="19">
        <f>ROUND((I654+I659)/(I655+I660),2)</f>
        <v>16639.099999999999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CE66A4-08D3-4264-93BE-C023A4A61311}">
  <sheetPr>
    <tabColor indexed="20"/>
  </sheetPr>
  <dimension ref="A1:C52"/>
  <sheetViews>
    <sheetView workbookViewId="0">
      <selection activeCell="B40" sqref="B40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PROFILE SCHOOL DISTRICT</v>
      </c>
      <c r="C1" s="239" t="s">
        <v>873</v>
      </c>
    </row>
    <row r="2" spans="1:3" x14ac:dyDescent="0.2">
      <c r="A2" s="234"/>
      <c r="B2" s="233"/>
    </row>
    <row r="3" spans="1:3" x14ac:dyDescent="0.2">
      <c r="A3" s="271" t="s">
        <v>818</v>
      </c>
      <c r="B3" s="271"/>
      <c r="C3" s="271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2" t="s">
        <v>817</v>
      </c>
      <c r="C6" s="272"/>
    </row>
    <row r="7" spans="1:3" x14ac:dyDescent="0.2">
      <c r="A7" s="240" t="s">
        <v>820</v>
      </c>
      <c r="B7" s="273" t="s">
        <v>816</v>
      </c>
      <c r="C7" s="274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1152233.73</v>
      </c>
      <c r="C9" s="230">
        <f>'DOE25'!G189+'DOE25'!G207+'DOE25'!G225+'DOE25'!G268+'DOE25'!G287+'DOE25'!G306</f>
        <v>463606.83</v>
      </c>
    </row>
    <row r="10" spans="1:3" x14ac:dyDescent="0.2">
      <c r="A10" t="s">
        <v>813</v>
      </c>
      <c r="B10" s="241">
        <v>1104836.97</v>
      </c>
      <c r="C10" s="241">
        <v>439497.23</v>
      </c>
    </row>
    <row r="11" spans="1:3" x14ac:dyDescent="0.2">
      <c r="A11" t="s">
        <v>814</v>
      </c>
      <c r="B11" s="241">
        <v>21983.4</v>
      </c>
      <c r="C11" s="241">
        <v>22165.47</v>
      </c>
    </row>
    <row r="12" spans="1:3" x14ac:dyDescent="0.2">
      <c r="A12" t="s">
        <v>815</v>
      </c>
      <c r="B12" s="241">
        <v>25413.360000000001</v>
      </c>
      <c r="C12" s="241">
        <v>1944.13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1152233.73</v>
      </c>
      <c r="C13" s="232">
        <f>SUM(C10:C12)</f>
        <v>463606.82999999996</v>
      </c>
    </row>
    <row r="14" spans="1:3" x14ac:dyDescent="0.2">
      <c r="B14" s="231"/>
      <c r="C14" s="231"/>
    </row>
    <row r="15" spans="1:3" x14ac:dyDescent="0.2">
      <c r="B15" s="272" t="s">
        <v>817</v>
      </c>
      <c r="C15" s="272"/>
    </row>
    <row r="16" spans="1:3" x14ac:dyDescent="0.2">
      <c r="A16" s="240" t="s">
        <v>821</v>
      </c>
      <c r="B16" s="273" t="s">
        <v>738</v>
      </c>
      <c r="C16" s="274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538505.56000000006</v>
      </c>
      <c r="C18" s="230">
        <f>'DOE25'!G190+'DOE25'!G208+'DOE25'!G226+'DOE25'!G269+'DOE25'!G288+'DOE25'!G307</f>
        <v>359601.27999999997</v>
      </c>
    </row>
    <row r="19" spans="1:3" x14ac:dyDescent="0.2">
      <c r="A19" t="s">
        <v>813</v>
      </c>
      <c r="B19" s="241">
        <v>246301.6</v>
      </c>
      <c r="C19" s="241">
        <v>94201.279999999999</v>
      </c>
    </row>
    <row r="20" spans="1:3" x14ac:dyDescent="0.2">
      <c r="A20" t="s">
        <v>814</v>
      </c>
      <c r="B20" s="241">
        <v>292203.96000000002</v>
      </c>
      <c r="C20" s="241">
        <v>265400</v>
      </c>
    </row>
    <row r="21" spans="1:3" x14ac:dyDescent="0.2">
      <c r="A21" t="s">
        <v>815</v>
      </c>
      <c r="B21" s="241"/>
      <c r="C21" s="241"/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538505.56000000006</v>
      </c>
      <c r="C22" s="232">
        <f>SUM(C19:C21)</f>
        <v>359601.28</v>
      </c>
    </row>
    <row r="23" spans="1:3" x14ac:dyDescent="0.2">
      <c r="B23" s="231"/>
      <c r="C23" s="231"/>
    </row>
    <row r="24" spans="1:3" x14ac:dyDescent="0.2">
      <c r="B24" s="272" t="s">
        <v>817</v>
      </c>
      <c r="C24" s="272"/>
    </row>
    <row r="25" spans="1:3" x14ac:dyDescent="0.2">
      <c r="A25" s="240" t="s">
        <v>822</v>
      </c>
      <c r="B25" s="273" t="s">
        <v>739</v>
      </c>
      <c r="C25" s="274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93808</v>
      </c>
      <c r="C27" s="235">
        <f>'DOE25'!G191+'DOE25'!G209+'DOE25'!G227+'DOE25'!G270+'DOE25'!G289+'DOE25'!G308</f>
        <v>44733.71</v>
      </c>
    </row>
    <row r="28" spans="1:3" x14ac:dyDescent="0.2">
      <c r="A28" t="s">
        <v>813</v>
      </c>
      <c r="B28" s="241">
        <v>93808</v>
      </c>
      <c r="C28" s="241">
        <v>44733.71</v>
      </c>
    </row>
    <row r="29" spans="1:3" x14ac:dyDescent="0.2">
      <c r="A29" t="s">
        <v>814</v>
      </c>
      <c r="B29" s="241"/>
      <c r="C29" s="241"/>
    </row>
    <row r="30" spans="1:3" x14ac:dyDescent="0.2">
      <c r="A30" t="s">
        <v>815</v>
      </c>
      <c r="B30" s="241"/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93808</v>
      </c>
      <c r="C31" s="232">
        <f>SUM(C28:C30)</f>
        <v>44733.71</v>
      </c>
    </row>
    <row r="33" spans="1:3" x14ac:dyDescent="0.2">
      <c r="B33" s="272" t="s">
        <v>817</v>
      </c>
      <c r="C33" s="272"/>
    </row>
    <row r="34" spans="1:3" x14ac:dyDescent="0.2">
      <c r="A34" s="240" t="s">
        <v>823</v>
      </c>
      <c r="B34" s="273" t="s">
        <v>740</v>
      </c>
      <c r="C34" s="274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98535.02</v>
      </c>
      <c r="C36" s="236">
        <f>'DOE25'!G192+'DOE25'!G210+'DOE25'!G228+'DOE25'!G271+'DOE25'!G290+'DOE25'!G309</f>
        <v>13370.91</v>
      </c>
    </row>
    <row r="37" spans="1:3" x14ac:dyDescent="0.2">
      <c r="A37" t="s">
        <v>813</v>
      </c>
      <c r="B37" s="241">
        <v>23342.77</v>
      </c>
      <c r="C37" s="241">
        <v>3657.82</v>
      </c>
    </row>
    <row r="38" spans="1:3" x14ac:dyDescent="0.2">
      <c r="A38" t="s">
        <v>814</v>
      </c>
      <c r="B38" s="241">
        <v>22143.67</v>
      </c>
      <c r="C38" s="241">
        <v>3722.35</v>
      </c>
    </row>
    <row r="39" spans="1:3" x14ac:dyDescent="0.2">
      <c r="A39" t="s">
        <v>815</v>
      </c>
      <c r="B39" s="241">
        <v>53048.58</v>
      </c>
      <c r="C39" s="241">
        <v>5990.74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98535.02</v>
      </c>
      <c r="C40" s="232">
        <f>SUM(C37:C39)</f>
        <v>13370.91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06ED4F-0D92-43F7-97E2-F402450D1390}">
  <sheetPr>
    <tabColor indexed="11"/>
  </sheetPr>
  <dimension ref="A1:I51"/>
  <sheetViews>
    <sheetView workbookViewId="0">
      <pane ySplit="4" topLeftCell="A5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2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PROFILE SCHOOL DISTRICT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3531407.6499999994</v>
      </c>
      <c r="D5" s="20">
        <f>SUM('DOE25'!L189:L192)+SUM('DOE25'!L207:L210)+SUM('DOE25'!L225:L228)-F5-G5</f>
        <v>3440221.6199999996</v>
      </c>
      <c r="E5" s="244"/>
      <c r="F5" s="256">
        <f>SUM('DOE25'!J189:J192)+SUM('DOE25'!J207:J210)+SUM('DOE25'!J225:J228)</f>
        <v>72681.649999999994</v>
      </c>
      <c r="G5" s="53">
        <f>SUM('DOE25'!K189:K192)+SUM('DOE25'!K207:K210)+SUM('DOE25'!K225:K228)</f>
        <v>18504.379999999997</v>
      </c>
      <c r="H5" s="260"/>
    </row>
    <row r="6" spans="1:9" x14ac:dyDescent="0.2">
      <c r="A6" s="32">
        <v>2100</v>
      </c>
      <c r="B6" t="s">
        <v>835</v>
      </c>
      <c r="C6" s="246">
        <f t="shared" si="0"/>
        <v>271528.83999999997</v>
      </c>
      <c r="D6" s="20">
        <f>'DOE25'!L194+'DOE25'!L212+'DOE25'!L230-F6-G6</f>
        <v>271333.03999999998</v>
      </c>
      <c r="E6" s="244"/>
      <c r="F6" s="256">
        <f>'DOE25'!J194+'DOE25'!J212+'DOE25'!J230</f>
        <v>195.8</v>
      </c>
      <c r="G6" s="53">
        <f>'DOE25'!K194+'DOE25'!K212+'DOE25'!K230</f>
        <v>0</v>
      </c>
      <c r="H6" s="260"/>
    </row>
    <row r="7" spans="1:9" x14ac:dyDescent="0.2">
      <c r="A7" s="32">
        <v>2200</v>
      </c>
      <c r="B7" t="s">
        <v>868</v>
      </c>
      <c r="C7" s="246">
        <f t="shared" si="0"/>
        <v>181139.86</v>
      </c>
      <c r="D7" s="20">
        <f>'DOE25'!L195+'DOE25'!L213+'DOE25'!L231-F7-G7</f>
        <v>156588.43</v>
      </c>
      <c r="E7" s="244"/>
      <c r="F7" s="256">
        <f>'DOE25'!J195+'DOE25'!J213+'DOE25'!J231</f>
        <v>1891.26</v>
      </c>
      <c r="G7" s="53">
        <f>'DOE25'!K195+'DOE25'!K213+'DOE25'!K231</f>
        <v>22660.17</v>
      </c>
      <c r="H7" s="260"/>
    </row>
    <row r="8" spans="1:9" x14ac:dyDescent="0.2">
      <c r="A8" s="32">
        <v>2300</v>
      </c>
      <c r="B8" t="s">
        <v>836</v>
      </c>
      <c r="C8" s="246">
        <f t="shared" si="0"/>
        <v>185403.83999999994</v>
      </c>
      <c r="D8" s="244"/>
      <c r="E8" s="20">
        <f>'DOE25'!L196+'DOE25'!L214+'DOE25'!L232-F8-G8-D9-D11</f>
        <v>176368.99999999994</v>
      </c>
      <c r="F8" s="256">
        <f>'DOE25'!J196+'DOE25'!J214+'DOE25'!J232</f>
        <v>0</v>
      </c>
      <c r="G8" s="53">
        <f>'DOE25'!K196+'DOE25'!K214+'DOE25'!K232</f>
        <v>9034.84</v>
      </c>
      <c r="H8" s="260"/>
    </row>
    <row r="9" spans="1:9" x14ac:dyDescent="0.2">
      <c r="A9" s="32">
        <v>2310</v>
      </c>
      <c r="B9" t="s">
        <v>852</v>
      </c>
      <c r="C9" s="246">
        <f t="shared" si="0"/>
        <v>70548.2</v>
      </c>
      <c r="D9" s="245">
        <v>70548.2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8314</v>
      </c>
      <c r="D10" s="244"/>
      <c r="E10" s="245">
        <v>8314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32722.95</v>
      </c>
      <c r="D11" s="245">
        <v>32722.95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368854.92</v>
      </c>
      <c r="D12" s="20">
        <f>'DOE25'!L197+'DOE25'!L215+'DOE25'!L233-F12-G12</f>
        <v>339169.38</v>
      </c>
      <c r="E12" s="244"/>
      <c r="F12" s="256">
        <f>'DOE25'!J197+'DOE25'!J215+'DOE25'!J233</f>
        <v>24288.6</v>
      </c>
      <c r="G12" s="53">
        <f>'DOE25'!K197+'DOE25'!K215+'DOE25'!K233</f>
        <v>5396.9400000000005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0</v>
      </c>
      <c r="D13" s="244"/>
      <c r="E13" s="20">
        <f>'DOE25'!L198+'DOE25'!L216+'DOE25'!L234-F13-G13</f>
        <v>0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456502.02</v>
      </c>
      <c r="D14" s="20">
        <f>'DOE25'!L199+'DOE25'!L217+'DOE25'!L235-F14-G14</f>
        <v>421176.61</v>
      </c>
      <c r="E14" s="244"/>
      <c r="F14" s="256">
        <f>'DOE25'!J199+'DOE25'!J217+'DOE25'!J235</f>
        <v>35325.410000000003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57869.69</v>
      </c>
      <c r="D15" s="20">
        <f>'DOE25'!L200+'DOE25'!L218+'DOE25'!L236-F15-G15</f>
        <v>57869.69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1175231.26</v>
      </c>
      <c r="D25" s="244"/>
      <c r="E25" s="244"/>
      <c r="F25" s="259"/>
      <c r="G25" s="257"/>
      <c r="H25" s="258">
        <f>'DOE25'!L252+'DOE25'!L253+'DOE25'!L333+'DOE25'!L334</f>
        <v>1175231.26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129002</v>
      </c>
      <c r="D29" s="20">
        <f>'DOE25'!L350+'DOE25'!L351+'DOE25'!L352-'DOE25'!I359-F29-G29</f>
        <v>129002</v>
      </c>
      <c r="E29" s="244"/>
      <c r="F29" s="256">
        <f>'DOE25'!J350+'DOE25'!J351+'DOE25'!J352</f>
        <v>0</v>
      </c>
      <c r="G29" s="53">
        <f>'DOE25'!K350+'DOE25'!K351+'DOE25'!K352</f>
        <v>0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400899.02999999997</v>
      </c>
      <c r="D31" s="20">
        <f>'DOE25'!L282+'DOE25'!L301+'DOE25'!L320+'DOE25'!L325+'DOE25'!L326+'DOE25'!L327-F31-G31</f>
        <v>193856.56999999998</v>
      </c>
      <c r="E31" s="244"/>
      <c r="F31" s="256">
        <f>'DOE25'!J282+'DOE25'!J301+'DOE25'!J320+'DOE25'!J325+'DOE25'!J326+'DOE25'!J327</f>
        <v>200455.72</v>
      </c>
      <c r="G31" s="53">
        <f>'DOE25'!K282+'DOE25'!K301+'DOE25'!K320+'DOE25'!K325+'DOE25'!K326+'DOE25'!K327</f>
        <v>6586.74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5112488.4900000012</v>
      </c>
      <c r="E33" s="247">
        <f>SUM(E5:E31)</f>
        <v>184682.99999999994</v>
      </c>
      <c r="F33" s="247">
        <f>SUM(F5:F31)</f>
        <v>334838.44</v>
      </c>
      <c r="G33" s="247">
        <f>SUM(G5:G31)</f>
        <v>62183.07</v>
      </c>
      <c r="H33" s="247">
        <f>SUM(H5:H31)</f>
        <v>1175231.26</v>
      </c>
    </row>
    <row r="35" spans="2:8" ht="12" thickBot="1" x14ac:dyDescent="0.25">
      <c r="B35" s="254" t="s">
        <v>881</v>
      </c>
      <c r="D35" s="255">
        <f>E33</f>
        <v>184682.99999999994</v>
      </c>
      <c r="E35" s="250"/>
    </row>
    <row r="36" spans="2:8" ht="12" thickTop="1" x14ac:dyDescent="0.2">
      <c r="B36" t="s">
        <v>849</v>
      </c>
      <c r="D36" s="20">
        <f>D33</f>
        <v>5112488.4900000012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94E1D6-FD02-4B18-BA6B-C48F927F6790}">
  <sheetPr transitionEvaluation="1" codeName="Sheet2">
    <tabColor indexed="10"/>
  </sheetPr>
  <dimension ref="A1:I156"/>
  <sheetViews>
    <sheetView zoomScale="75" workbookViewId="0">
      <pane ySplit="2" topLeftCell="A3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PROFILE SCHOOL DISTRICT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378333.48</v>
      </c>
      <c r="D9" s="95">
        <f>'DOE25'!G9</f>
        <v>-8877.1</v>
      </c>
      <c r="E9" s="95">
        <f>'DOE25'!H9</f>
        <v>-155637.64000000001</v>
      </c>
      <c r="F9" s="95">
        <f>'DOE25'!I9</f>
        <v>541600.44999999995</v>
      </c>
      <c r="G9" s="95">
        <f>'DOE25'!J9</f>
        <v>150940.88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474387.71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0</v>
      </c>
      <c r="D13" s="95">
        <f>'DOE25'!G13</f>
        <v>5220.54</v>
      </c>
      <c r="E13" s="95">
        <f>'DOE25'!H13</f>
        <v>156579.57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15485.49</v>
      </c>
      <c r="D14" s="95">
        <f>'DOE25'!G14</f>
        <v>4512.1499999999996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396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0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0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868206.67999999993</v>
      </c>
      <c r="D19" s="41">
        <f>SUM(D9:D18)</f>
        <v>855.58999999999924</v>
      </c>
      <c r="E19" s="41">
        <f>SUM(E9:E18)</f>
        <v>941.92999999999302</v>
      </c>
      <c r="F19" s="41">
        <f>SUM(F9:F18)</f>
        <v>541996.44999999995</v>
      </c>
      <c r="G19" s="41">
        <f>SUM(G9:G18)</f>
        <v>150940.88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474387.71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137984.07999999999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137984.07999999999</v>
      </c>
      <c r="D32" s="41">
        <f>SUM(D22:D31)</f>
        <v>0</v>
      </c>
      <c r="E32" s="41">
        <f>SUM(E22:E31)</f>
        <v>0</v>
      </c>
      <c r="F32" s="41">
        <f>SUM(F22:F31)</f>
        <v>474387.71</v>
      </c>
      <c r="G32" s="41">
        <f>SUM(G22:G31)</f>
        <v>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473595</v>
      </c>
      <c r="D40" s="95">
        <f>'DOE25'!G41</f>
        <v>855.59</v>
      </c>
      <c r="E40" s="95">
        <f>'DOE25'!H41</f>
        <v>941.93</v>
      </c>
      <c r="F40" s="95">
        <f>'DOE25'!I41</f>
        <v>67608.740000000005</v>
      </c>
      <c r="G40" s="95">
        <f>'DOE25'!J41</f>
        <v>150940.88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256627.6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730222.6</v>
      </c>
      <c r="D42" s="41">
        <f>SUM(D34:D41)</f>
        <v>855.59</v>
      </c>
      <c r="E42" s="41">
        <f>SUM(E34:E41)</f>
        <v>941.93</v>
      </c>
      <c r="F42" s="41">
        <f>SUM(F34:F41)</f>
        <v>67608.740000000005</v>
      </c>
      <c r="G42" s="41">
        <f>SUM(G34:G41)</f>
        <v>150940.88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868206.67999999993</v>
      </c>
      <c r="D43" s="41">
        <f>D42+D32</f>
        <v>855.59</v>
      </c>
      <c r="E43" s="41">
        <f>E42+E32</f>
        <v>941.93</v>
      </c>
      <c r="F43" s="41">
        <f>F42+F32</f>
        <v>541996.45000000007</v>
      </c>
      <c r="G43" s="41">
        <f>G42+G32</f>
        <v>150940.88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4191697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41429.839999999997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1105.5</v>
      </c>
      <c r="D51" s="95">
        <f>'DOE25'!G88</f>
        <v>0</v>
      </c>
      <c r="E51" s="95">
        <f>'DOE25'!H88</f>
        <v>0</v>
      </c>
      <c r="F51" s="95">
        <f>'DOE25'!I88</f>
        <v>2612.52</v>
      </c>
      <c r="G51" s="95">
        <f>'DOE25'!J88</f>
        <v>293.89999999999998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96598.74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17223.419999999998</v>
      </c>
      <c r="D53" s="95">
        <f>SUM('DOE25'!G90:G102)</f>
        <v>0</v>
      </c>
      <c r="E53" s="95">
        <f>SUM('DOE25'!H90:H102)</f>
        <v>0</v>
      </c>
      <c r="F53" s="95">
        <f>SUM('DOE25'!I90:I102)</f>
        <v>10356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59758.759999999995</v>
      </c>
      <c r="D54" s="130">
        <f>SUM(D49:D53)</f>
        <v>96598.74</v>
      </c>
      <c r="E54" s="130">
        <f>SUM(E49:E53)</f>
        <v>0</v>
      </c>
      <c r="F54" s="130">
        <f>SUM(F49:F53)</f>
        <v>12968.52</v>
      </c>
      <c r="G54" s="130">
        <f>SUM(G49:G53)</f>
        <v>293.89999999999998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4251455.76</v>
      </c>
      <c r="D55" s="22">
        <f>D48+D54</f>
        <v>96598.74</v>
      </c>
      <c r="E55" s="22">
        <f>E48+E54</f>
        <v>0</v>
      </c>
      <c r="F55" s="22">
        <f>F48+F54</f>
        <v>12968.52</v>
      </c>
      <c r="G55" s="22">
        <f>G48+G54</f>
        <v>293.89999999999998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471940.94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827906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181069.06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1480916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356030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265523.73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22042.639999999999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1094.81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643596.37</v>
      </c>
      <c r="D70" s="130">
        <f>SUM(D64:D69)</f>
        <v>1094.81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2124512.37</v>
      </c>
      <c r="D73" s="130">
        <f>SUM(D71:D72)+D70+D62</f>
        <v>1094.81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0</v>
      </c>
      <c r="D79" s="24" t="s">
        <v>312</v>
      </c>
      <c r="E79" s="95">
        <f>SUM('DOE25'!H141:H144)</f>
        <v>57216.68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131327.38</v>
      </c>
      <c r="D80" s="95">
        <f>SUM('DOE25'!G145:G153)</f>
        <v>32164.04</v>
      </c>
      <c r="E80" s="95">
        <f>SUM('DOE25'!H145:H153)</f>
        <v>342324.82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682.77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132010.15</v>
      </c>
      <c r="D83" s="131">
        <f>SUM(D77:D82)</f>
        <v>32164.04</v>
      </c>
      <c r="E83" s="131">
        <f>SUM(E77:E82)</f>
        <v>399541.5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474387.71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474387.71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6982365.9900000002</v>
      </c>
      <c r="D96" s="86">
        <f>D55+D73+D83+D95</f>
        <v>129857.59</v>
      </c>
      <c r="E96" s="86">
        <f>E55+E73+E83+E95</f>
        <v>399541.5</v>
      </c>
      <c r="F96" s="86">
        <f>F55+F73+F83+F95</f>
        <v>12968.52</v>
      </c>
      <c r="G96" s="86">
        <f>G55+G73+G95</f>
        <v>293.89999999999998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1791080.8900000001</v>
      </c>
      <c r="D101" s="24" t="s">
        <v>312</v>
      </c>
      <c r="E101" s="95">
        <f>('DOE25'!L268)+('DOE25'!L287)+('DOE25'!L306)</f>
        <v>152757.46000000002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1382173.6</v>
      </c>
      <c r="D102" s="24" t="s">
        <v>312</v>
      </c>
      <c r="E102" s="95">
        <f>('DOE25'!L269)+('DOE25'!L288)+('DOE25'!L307)</f>
        <v>207053.02999999997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189789.34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168363.82</v>
      </c>
      <c r="D104" s="24" t="s">
        <v>312</v>
      </c>
      <c r="E104" s="95">
        <f>+('DOE25'!L271)+('DOE25'!L290)+('DOE25'!L309)</f>
        <v>11574.15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3531407.65</v>
      </c>
      <c r="D107" s="86">
        <f>SUM(D101:D106)</f>
        <v>0</v>
      </c>
      <c r="E107" s="86">
        <f>SUM(E101:E106)</f>
        <v>371384.64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271528.83999999997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181139.86</v>
      </c>
      <c r="D111" s="24" t="s">
        <v>312</v>
      </c>
      <c r="E111" s="95">
        <f>+('DOE25'!L274)+('DOE25'!L293)+('DOE25'!L312)</f>
        <v>22927.65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288674.99</v>
      </c>
      <c r="D112" s="24" t="s">
        <v>312</v>
      </c>
      <c r="E112" s="95">
        <f>+('DOE25'!L275)+('DOE25'!L294)+('DOE25'!L313)</f>
        <v>6586.74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368854.92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0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456502.02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57869.69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129002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1624570.3199999998</v>
      </c>
      <c r="D120" s="86">
        <f>SUM(D110:D119)</f>
        <v>129002</v>
      </c>
      <c r="E120" s="86">
        <f>SUM(E110:E119)</f>
        <v>29514.39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997334.00000000012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650000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525231.26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474387.71</v>
      </c>
      <c r="G126" s="95">
        <f>'DOE25'!K426</f>
        <v>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293.89999999999998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-293.89999999999998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20600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1195831.26</v>
      </c>
      <c r="D136" s="141">
        <f>SUM(D122:D135)</f>
        <v>0</v>
      </c>
      <c r="E136" s="141">
        <f>SUM(E122:E135)</f>
        <v>0</v>
      </c>
      <c r="F136" s="141">
        <f>SUM(F122:F135)</f>
        <v>1471721.7100000002</v>
      </c>
      <c r="G136" s="141">
        <f>SUM(G122:G135)</f>
        <v>0</v>
      </c>
    </row>
    <row r="137" spans="1:9" ht="12.75" thickTop="1" thickBot="1" x14ac:dyDescent="0.25">
      <c r="A137" s="33" t="s">
        <v>267</v>
      </c>
      <c r="C137" s="86">
        <f>(C107+C120+C136)</f>
        <v>6351809.2299999995</v>
      </c>
      <c r="D137" s="86">
        <f>(D107+D120+D136)</f>
        <v>129002</v>
      </c>
      <c r="E137" s="86">
        <f>(E107+E120+E136)</f>
        <v>400899.03</v>
      </c>
      <c r="F137" s="86">
        <f>(F107+F120+F136)</f>
        <v>1471721.7100000002</v>
      </c>
      <c r="G137" s="86">
        <f>(G107+G120+G136)</f>
        <v>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20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01/07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 t="str">
        <f>'DOE25'!F482</f>
        <v>01/27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12948800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4.04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11650000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11650000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650000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650000</v>
      </c>
    </row>
    <row r="151" spans="1:7" x14ac:dyDescent="0.2">
      <c r="A151" s="22" t="s">
        <v>35</v>
      </c>
      <c r="B151" s="137">
        <f>'DOE25'!F488</f>
        <v>11000000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11000000</v>
      </c>
    </row>
    <row r="152" spans="1:7" x14ac:dyDescent="0.2">
      <c r="A152" s="22" t="s">
        <v>36</v>
      </c>
      <c r="B152" s="137">
        <f>'DOE25'!F489</f>
        <v>4239787.6399999997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4239787.6399999997</v>
      </c>
    </row>
    <row r="153" spans="1:7" x14ac:dyDescent="0.2">
      <c r="A153" s="22" t="s">
        <v>37</v>
      </c>
      <c r="B153" s="137">
        <f>'DOE25'!F490</f>
        <v>15239787.640000001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15239787.640000001</v>
      </c>
    </row>
    <row r="154" spans="1:7" x14ac:dyDescent="0.2">
      <c r="A154" s="22" t="s">
        <v>38</v>
      </c>
      <c r="B154" s="137">
        <f>'DOE25'!F491</f>
        <v>650000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650000</v>
      </c>
    </row>
    <row r="155" spans="1:7" x14ac:dyDescent="0.2">
      <c r="A155" s="22" t="s">
        <v>39</v>
      </c>
      <c r="B155" s="137">
        <f>'DOE25'!F492</f>
        <v>492731.26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492731.26</v>
      </c>
    </row>
    <row r="156" spans="1:7" x14ac:dyDescent="0.2">
      <c r="A156" s="22" t="s">
        <v>269</v>
      </c>
      <c r="B156" s="137">
        <f>'DOE25'!F493</f>
        <v>1142731.26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1142731.26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7AB471-126B-43B3-B67C-ADB2A90C5D64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PROFILE SCHOOL DISTRICT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0</v>
      </c>
    </row>
    <row r="5" spans="1:4" x14ac:dyDescent="0.2">
      <c r="B5" t="s">
        <v>735</v>
      </c>
      <c r="C5" s="179">
        <f>IF('DOE25'!G655+'DOE25'!G660=0,0,ROUND('DOE25'!G662,0))</f>
        <v>17313</v>
      </c>
    </row>
    <row r="6" spans="1:4" x14ac:dyDescent="0.2">
      <c r="B6" t="s">
        <v>62</v>
      </c>
      <c r="C6" s="179">
        <f>IF('DOE25'!H655+'DOE25'!H660=0,0,ROUND('DOE25'!H662,0))</f>
        <v>16231</v>
      </c>
    </row>
    <row r="7" spans="1:4" x14ac:dyDescent="0.2">
      <c r="B7" t="s">
        <v>736</v>
      </c>
      <c r="C7" s="179">
        <f>IF('DOE25'!I655+'DOE25'!I660=0,0,ROUND('DOE25'!I662,0))</f>
        <v>16639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1943838</v>
      </c>
      <c r="D10" s="182">
        <f>ROUND((C10/$C$28)*100,1)</f>
        <v>31.7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1589227</v>
      </c>
      <c r="D11" s="182">
        <f>ROUND((C11/$C$28)*100,1)</f>
        <v>25.9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189789</v>
      </c>
      <c r="D12" s="182">
        <f>ROUND((C12/$C$28)*100,1)</f>
        <v>3.1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179938</v>
      </c>
      <c r="D13" s="182">
        <f>ROUND((C13/$C$28)*100,1)</f>
        <v>2.9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271529</v>
      </c>
      <c r="D15" s="182">
        <f t="shared" ref="D15:D27" si="0">ROUND((C15/$C$28)*100,1)</f>
        <v>4.4000000000000004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204068</v>
      </c>
      <c r="D16" s="182">
        <f t="shared" si="0"/>
        <v>3.3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295262</v>
      </c>
      <c r="D17" s="182">
        <f t="shared" si="0"/>
        <v>4.8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368855</v>
      </c>
      <c r="D18" s="182">
        <f t="shared" si="0"/>
        <v>6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0</v>
      </c>
      <c r="D19" s="182">
        <f t="shared" si="0"/>
        <v>0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456502</v>
      </c>
      <c r="D20" s="182">
        <f t="shared" si="0"/>
        <v>7.4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57870</v>
      </c>
      <c r="D21" s="182">
        <f t="shared" si="0"/>
        <v>0.9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525231</v>
      </c>
      <c r="D25" s="182">
        <f t="shared" si="0"/>
        <v>8.6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20600</v>
      </c>
      <c r="D26" s="182">
        <f t="shared" si="0"/>
        <v>0.3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32403.259999999995</v>
      </c>
      <c r="D27" s="182">
        <f t="shared" si="0"/>
        <v>0.5</v>
      </c>
    </row>
    <row r="28" spans="1:4" x14ac:dyDescent="0.2">
      <c r="B28" s="187" t="s">
        <v>754</v>
      </c>
      <c r="C28" s="180">
        <f>SUM(C10:C27)</f>
        <v>6135112.2599999998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997334</v>
      </c>
    </row>
    <row r="30" spans="1:4" x14ac:dyDescent="0.2">
      <c r="B30" s="187" t="s">
        <v>760</v>
      </c>
      <c r="C30" s="180">
        <f>SUM(C28:C29)</f>
        <v>7132446.2599999998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650000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4191697</v>
      </c>
      <c r="D35" s="182">
        <f t="shared" ref="D35:D40" si="1">ROUND((C35/$C$41)*100,1)</f>
        <v>60.3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73021.179999999702</v>
      </c>
      <c r="D36" s="182">
        <f t="shared" si="1"/>
        <v>1.1000000000000001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1299847</v>
      </c>
      <c r="D37" s="182">
        <f t="shared" si="1"/>
        <v>18.7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825760</v>
      </c>
      <c r="D38" s="182">
        <f t="shared" si="1"/>
        <v>11.9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563716</v>
      </c>
      <c r="D39" s="182">
        <f t="shared" si="1"/>
        <v>8.1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6954041.1799999997</v>
      </c>
      <c r="D41" s="184">
        <f>SUM(D35:D40)</f>
        <v>100.1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2F89E2-F95A-48B0-95C1-9364EA656435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8" t="s">
        <v>802</v>
      </c>
      <c r="B1" s="289"/>
      <c r="C1" s="289"/>
      <c r="D1" s="289"/>
      <c r="E1" s="289"/>
      <c r="F1" s="289"/>
      <c r="G1" s="289"/>
      <c r="H1" s="289"/>
      <c r="I1" s="289"/>
      <c r="J1" s="214"/>
      <c r="K1" s="214"/>
      <c r="L1" s="214"/>
      <c r="M1" s="215"/>
    </row>
    <row r="2" spans="1:26" ht="12.75" x14ac:dyDescent="0.2">
      <c r="A2" s="286" t="s">
        <v>799</v>
      </c>
      <c r="B2" s="287"/>
      <c r="C2" s="287"/>
      <c r="D2" s="287"/>
      <c r="E2" s="287"/>
      <c r="F2" s="292" t="str">
        <f>'DOE25'!A2</f>
        <v>PROFILE SCHOOL DISTRICT</v>
      </c>
      <c r="G2" s="293"/>
      <c r="H2" s="293"/>
      <c r="I2" s="293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90" t="s">
        <v>803</v>
      </c>
      <c r="D3" s="290"/>
      <c r="E3" s="290"/>
      <c r="F3" s="290"/>
      <c r="G3" s="290"/>
      <c r="H3" s="290"/>
      <c r="I3" s="290"/>
      <c r="J3" s="290"/>
      <c r="K3" s="290"/>
      <c r="L3" s="290"/>
      <c r="M3" s="291"/>
    </row>
    <row r="4" spans="1:26" x14ac:dyDescent="0.2">
      <c r="A4" s="219"/>
      <c r="B4" s="220"/>
      <c r="C4" s="280"/>
      <c r="D4" s="280"/>
      <c r="E4" s="280"/>
      <c r="F4" s="280"/>
      <c r="G4" s="280"/>
      <c r="H4" s="280"/>
      <c r="I4" s="280"/>
      <c r="J4" s="280"/>
      <c r="K4" s="280"/>
      <c r="L4" s="280"/>
      <c r="M4" s="281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0"/>
      <c r="D5" s="280"/>
      <c r="E5" s="280"/>
      <c r="F5" s="280"/>
      <c r="G5" s="280"/>
      <c r="H5" s="280"/>
      <c r="I5" s="280"/>
      <c r="J5" s="280"/>
      <c r="K5" s="280"/>
      <c r="L5" s="280"/>
      <c r="M5" s="281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0"/>
      <c r="D6" s="280"/>
      <c r="E6" s="280"/>
      <c r="F6" s="280"/>
      <c r="G6" s="280"/>
      <c r="H6" s="280"/>
      <c r="I6" s="280"/>
      <c r="J6" s="280"/>
      <c r="K6" s="280"/>
      <c r="L6" s="280"/>
      <c r="M6" s="281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0"/>
      <c r="D7" s="280"/>
      <c r="E7" s="280"/>
      <c r="F7" s="280"/>
      <c r="G7" s="280"/>
      <c r="H7" s="280"/>
      <c r="I7" s="280"/>
      <c r="J7" s="280"/>
      <c r="K7" s="280"/>
      <c r="L7" s="280"/>
      <c r="M7" s="281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0"/>
      <c r="D8" s="280"/>
      <c r="E8" s="280"/>
      <c r="F8" s="280"/>
      <c r="G8" s="280"/>
      <c r="H8" s="280"/>
      <c r="I8" s="280"/>
      <c r="J8" s="280"/>
      <c r="K8" s="280"/>
      <c r="L8" s="280"/>
      <c r="M8" s="281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0"/>
      <c r="D9" s="280"/>
      <c r="E9" s="280"/>
      <c r="F9" s="280"/>
      <c r="G9" s="280"/>
      <c r="H9" s="280"/>
      <c r="I9" s="280"/>
      <c r="J9" s="280"/>
      <c r="K9" s="280"/>
      <c r="L9" s="280"/>
      <c r="M9" s="281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0"/>
      <c r="D10" s="280"/>
      <c r="E10" s="280"/>
      <c r="F10" s="280"/>
      <c r="G10" s="280"/>
      <c r="H10" s="280"/>
      <c r="I10" s="280"/>
      <c r="J10" s="280"/>
      <c r="K10" s="280"/>
      <c r="L10" s="280"/>
      <c r="M10" s="281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0"/>
      <c r="D11" s="280"/>
      <c r="E11" s="280"/>
      <c r="F11" s="280"/>
      <c r="G11" s="280"/>
      <c r="H11" s="280"/>
      <c r="I11" s="280"/>
      <c r="J11" s="280"/>
      <c r="K11" s="280"/>
      <c r="L11" s="280"/>
      <c r="M11" s="281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0"/>
      <c r="D12" s="280"/>
      <c r="E12" s="280"/>
      <c r="F12" s="280"/>
      <c r="G12" s="280"/>
      <c r="H12" s="280"/>
      <c r="I12" s="280"/>
      <c r="J12" s="280"/>
      <c r="K12" s="280"/>
      <c r="L12" s="280"/>
      <c r="M12" s="281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0"/>
      <c r="D13" s="280"/>
      <c r="E13" s="280"/>
      <c r="F13" s="280"/>
      <c r="G13" s="280"/>
      <c r="H13" s="280"/>
      <c r="I13" s="280"/>
      <c r="J13" s="280"/>
      <c r="K13" s="280"/>
      <c r="L13" s="280"/>
      <c r="M13" s="281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0"/>
      <c r="D14" s="280"/>
      <c r="E14" s="280"/>
      <c r="F14" s="280"/>
      <c r="G14" s="280"/>
      <c r="H14" s="280"/>
      <c r="I14" s="280"/>
      <c r="J14" s="280"/>
      <c r="K14" s="280"/>
      <c r="L14" s="280"/>
      <c r="M14" s="281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0"/>
      <c r="D15" s="280"/>
      <c r="E15" s="280"/>
      <c r="F15" s="280"/>
      <c r="G15" s="280"/>
      <c r="H15" s="280"/>
      <c r="I15" s="280"/>
      <c r="J15" s="280"/>
      <c r="K15" s="280"/>
      <c r="L15" s="280"/>
      <c r="M15" s="281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0"/>
      <c r="D16" s="280"/>
      <c r="E16" s="280"/>
      <c r="F16" s="280"/>
      <c r="G16" s="280"/>
      <c r="H16" s="280"/>
      <c r="I16" s="280"/>
      <c r="J16" s="280"/>
      <c r="K16" s="280"/>
      <c r="L16" s="280"/>
      <c r="M16" s="281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0"/>
      <c r="D17" s="280"/>
      <c r="E17" s="280"/>
      <c r="F17" s="280"/>
      <c r="G17" s="280"/>
      <c r="H17" s="280"/>
      <c r="I17" s="280"/>
      <c r="J17" s="280"/>
      <c r="K17" s="280"/>
      <c r="L17" s="280"/>
      <c r="M17" s="281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0"/>
      <c r="D18" s="280"/>
      <c r="E18" s="280"/>
      <c r="F18" s="280"/>
      <c r="G18" s="280"/>
      <c r="H18" s="280"/>
      <c r="I18" s="280"/>
      <c r="J18" s="280"/>
      <c r="K18" s="280"/>
      <c r="L18" s="280"/>
      <c r="M18" s="281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0"/>
      <c r="D19" s="280"/>
      <c r="E19" s="280"/>
      <c r="F19" s="280"/>
      <c r="G19" s="280"/>
      <c r="H19" s="280"/>
      <c r="I19" s="280"/>
      <c r="J19" s="280"/>
      <c r="K19" s="280"/>
      <c r="L19" s="280"/>
      <c r="M19" s="281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0"/>
      <c r="D20" s="280"/>
      <c r="E20" s="280"/>
      <c r="F20" s="280"/>
      <c r="G20" s="280"/>
      <c r="H20" s="280"/>
      <c r="I20" s="280"/>
      <c r="J20" s="280"/>
      <c r="K20" s="280"/>
      <c r="L20" s="280"/>
      <c r="M20" s="281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0"/>
      <c r="D21" s="280"/>
      <c r="E21" s="280"/>
      <c r="F21" s="280"/>
      <c r="G21" s="280"/>
      <c r="H21" s="280"/>
      <c r="I21" s="280"/>
      <c r="J21" s="280"/>
      <c r="K21" s="280"/>
      <c r="L21" s="280"/>
      <c r="M21" s="281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0"/>
      <c r="D22" s="280"/>
      <c r="E22" s="280"/>
      <c r="F22" s="280"/>
      <c r="G22" s="280"/>
      <c r="H22" s="280"/>
      <c r="I22" s="280"/>
      <c r="J22" s="280"/>
      <c r="K22" s="280"/>
      <c r="L22" s="280"/>
      <c r="M22" s="281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0"/>
      <c r="D23" s="280"/>
      <c r="E23" s="280"/>
      <c r="F23" s="280"/>
      <c r="G23" s="280"/>
      <c r="H23" s="280"/>
      <c r="I23" s="280"/>
      <c r="J23" s="280"/>
      <c r="K23" s="280"/>
      <c r="L23" s="280"/>
      <c r="M23" s="281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0"/>
      <c r="D24" s="280"/>
      <c r="E24" s="280"/>
      <c r="F24" s="280"/>
      <c r="G24" s="280"/>
      <c r="H24" s="280"/>
      <c r="I24" s="280"/>
      <c r="J24" s="280"/>
      <c r="K24" s="280"/>
      <c r="L24" s="280"/>
      <c r="M24" s="281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0"/>
      <c r="D25" s="280"/>
      <c r="E25" s="280"/>
      <c r="F25" s="280"/>
      <c r="G25" s="280"/>
      <c r="H25" s="280"/>
      <c r="I25" s="280"/>
      <c r="J25" s="280"/>
      <c r="K25" s="280"/>
      <c r="L25" s="280"/>
      <c r="M25" s="281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0"/>
      <c r="D26" s="280"/>
      <c r="E26" s="280"/>
      <c r="F26" s="280"/>
      <c r="G26" s="280"/>
      <c r="H26" s="280"/>
      <c r="I26" s="280"/>
      <c r="J26" s="280"/>
      <c r="K26" s="280"/>
      <c r="L26" s="280"/>
      <c r="M26" s="281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0"/>
      <c r="D27" s="280"/>
      <c r="E27" s="280"/>
      <c r="F27" s="280"/>
      <c r="G27" s="280"/>
      <c r="H27" s="280"/>
      <c r="I27" s="280"/>
      <c r="J27" s="280"/>
      <c r="K27" s="280"/>
      <c r="L27" s="280"/>
      <c r="M27" s="281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0"/>
      <c r="D28" s="280"/>
      <c r="E28" s="280"/>
      <c r="F28" s="280"/>
      <c r="G28" s="280"/>
      <c r="H28" s="280"/>
      <c r="I28" s="280"/>
      <c r="J28" s="280"/>
      <c r="K28" s="280"/>
      <c r="L28" s="280"/>
      <c r="M28" s="281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0"/>
      <c r="D29" s="280"/>
      <c r="E29" s="280"/>
      <c r="F29" s="280"/>
      <c r="G29" s="280"/>
      <c r="H29" s="280"/>
      <c r="I29" s="280"/>
      <c r="J29" s="280"/>
      <c r="K29" s="280"/>
      <c r="L29" s="280"/>
      <c r="M29" s="281"/>
      <c r="N29" s="212"/>
      <c r="O29" s="212"/>
      <c r="P29" s="294"/>
      <c r="Q29" s="294"/>
      <c r="R29" s="294"/>
      <c r="S29" s="294"/>
      <c r="T29" s="294"/>
      <c r="U29" s="294"/>
      <c r="V29" s="294"/>
      <c r="W29" s="294"/>
      <c r="X29" s="294"/>
      <c r="Y29" s="294"/>
      <c r="Z29" s="294"/>
      <c r="AA29" s="208"/>
      <c r="AB29" s="208"/>
      <c r="AC29" s="295"/>
      <c r="AD29" s="295"/>
      <c r="AE29" s="295"/>
      <c r="AF29" s="295"/>
      <c r="AG29" s="295"/>
      <c r="AH29" s="295"/>
      <c r="AI29" s="295"/>
      <c r="AJ29" s="295"/>
      <c r="AK29" s="295"/>
      <c r="AL29" s="295"/>
      <c r="AM29" s="295"/>
      <c r="AN29" s="208"/>
      <c r="AO29" s="208"/>
      <c r="AP29" s="295"/>
      <c r="AQ29" s="295"/>
      <c r="AR29" s="295"/>
      <c r="AS29" s="295"/>
      <c r="AT29" s="295"/>
      <c r="AU29" s="295"/>
      <c r="AV29" s="295"/>
      <c r="AW29" s="295"/>
      <c r="AX29" s="295"/>
      <c r="AY29" s="295"/>
      <c r="AZ29" s="295"/>
      <c r="BA29" s="208"/>
      <c r="BB29" s="208"/>
      <c r="BC29" s="295"/>
      <c r="BD29" s="295"/>
      <c r="BE29" s="295"/>
      <c r="BF29" s="295"/>
      <c r="BG29" s="295"/>
      <c r="BH29" s="295"/>
      <c r="BI29" s="295"/>
      <c r="BJ29" s="295"/>
      <c r="BK29" s="295"/>
      <c r="BL29" s="295"/>
      <c r="BM29" s="295"/>
      <c r="BN29" s="208"/>
      <c r="BO29" s="208"/>
      <c r="BP29" s="295"/>
      <c r="BQ29" s="295"/>
      <c r="BR29" s="295"/>
      <c r="BS29" s="295"/>
      <c r="BT29" s="295"/>
      <c r="BU29" s="295"/>
      <c r="BV29" s="295"/>
      <c r="BW29" s="295"/>
      <c r="BX29" s="295"/>
      <c r="BY29" s="295"/>
      <c r="BZ29" s="295"/>
      <c r="CA29" s="208"/>
      <c r="CB29" s="208"/>
      <c r="CC29" s="295"/>
      <c r="CD29" s="295"/>
      <c r="CE29" s="295"/>
      <c r="CF29" s="295"/>
      <c r="CG29" s="295"/>
      <c r="CH29" s="295"/>
      <c r="CI29" s="295"/>
      <c r="CJ29" s="295"/>
      <c r="CK29" s="295"/>
      <c r="CL29" s="295"/>
      <c r="CM29" s="295"/>
      <c r="CN29" s="208"/>
      <c r="CO29" s="208"/>
      <c r="CP29" s="295"/>
      <c r="CQ29" s="295"/>
      <c r="CR29" s="295"/>
      <c r="CS29" s="295"/>
      <c r="CT29" s="295"/>
      <c r="CU29" s="295"/>
      <c r="CV29" s="295"/>
      <c r="CW29" s="295"/>
      <c r="CX29" s="295"/>
      <c r="CY29" s="295"/>
      <c r="CZ29" s="295"/>
      <c r="DA29" s="208"/>
      <c r="DB29" s="208"/>
      <c r="DC29" s="295"/>
      <c r="DD29" s="295"/>
      <c r="DE29" s="295"/>
      <c r="DF29" s="295"/>
      <c r="DG29" s="295"/>
      <c r="DH29" s="295"/>
      <c r="DI29" s="295"/>
      <c r="DJ29" s="295"/>
      <c r="DK29" s="295"/>
      <c r="DL29" s="295"/>
      <c r="DM29" s="295"/>
      <c r="DN29" s="208"/>
      <c r="DO29" s="208"/>
      <c r="DP29" s="295"/>
      <c r="DQ29" s="295"/>
      <c r="DR29" s="295"/>
      <c r="DS29" s="295"/>
      <c r="DT29" s="295"/>
      <c r="DU29" s="295"/>
      <c r="DV29" s="295"/>
      <c r="DW29" s="295"/>
      <c r="DX29" s="295"/>
      <c r="DY29" s="295"/>
      <c r="DZ29" s="295"/>
      <c r="EA29" s="208"/>
      <c r="EB29" s="208"/>
      <c r="EC29" s="295"/>
      <c r="ED29" s="295"/>
      <c r="EE29" s="295"/>
      <c r="EF29" s="295"/>
      <c r="EG29" s="295"/>
      <c r="EH29" s="295"/>
      <c r="EI29" s="295"/>
      <c r="EJ29" s="295"/>
      <c r="EK29" s="295"/>
      <c r="EL29" s="295"/>
      <c r="EM29" s="295"/>
      <c r="EN29" s="208"/>
      <c r="EO29" s="208"/>
      <c r="EP29" s="295"/>
      <c r="EQ29" s="295"/>
      <c r="ER29" s="295"/>
      <c r="ES29" s="295"/>
      <c r="ET29" s="295"/>
      <c r="EU29" s="295"/>
      <c r="EV29" s="295"/>
      <c r="EW29" s="295"/>
      <c r="EX29" s="295"/>
      <c r="EY29" s="295"/>
      <c r="EZ29" s="295"/>
      <c r="FA29" s="208"/>
      <c r="FB29" s="208"/>
      <c r="FC29" s="295"/>
      <c r="FD29" s="295"/>
      <c r="FE29" s="295"/>
      <c r="FF29" s="295"/>
      <c r="FG29" s="295"/>
      <c r="FH29" s="295"/>
      <c r="FI29" s="295"/>
      <c r="FJ29" s="295"/>
      <c r="FK29" s="295"/>
      <c r="FL29" s="295"/>
      <c r="FM29" s="295"/>
      <c r="FN29" s="208"/>
      <c r="FO29" s="208"/>
      <c r="FP29" s="295"/>
      <c r="FQ29" s="295"/>
      <c r="FR29" s="295"/>
      <c r="FS29" s="295"/>
      <c r="FT29" s="295"/>
      <c r="FU29" s="295"/>
      <c r="FV29" s="295"/>
      <c r="FW29" s="295"/>
      <c r="FX29" s="295"/>
      <c r="FY29" s="295"/>
      <c r="FZ29" s="295"/>
      <c r="GA29" s="208"/>
      <c r="GB29" s="208"/>
      <c r="GC29" s="295"/>
      <c r="GD29" s="295"/>
      <c r="GE29" s="295"/>
      <c r="GF29" s="295"/>
      <c r="GG29" s="295"/>
      <c r="GH29" s="295"/>
      <c r="GI29" s="295"/>
      <c r="GJ29" s="295"/>
      <c r="GK29" s="295"/>
      <c r="GL29" s="295"/>
      <c r="GM29" s="295"/>
      <c r="GN29" s="208"/>
      <c r="GO29" s="208"/>
      <c r="GP29" s="295"/>
      <c r="GQ29" s="295"/>
      <c r="GR29" s="295"/>
      <c r="GS29" s="295"/>
      <c r="GT29" s="295"/>
      <c r="GU29" s="295"/>
      <c r="GV29" s="295"/>
      <c r="GW29" s="295"/>
      <c r="GX29" s="295"/>
      <c r="GY29" s="295"/>
      <c r="GZ29" s="295"/>
      <c r="HA29" s="208"/>
      <c r="HB29" s="208"/>
      <c r="HC29" s="295"/>
      <c r="HD29" s="295"/>
      <c r="HE29" s="295"/>
      <c r="HF29" s="295"/>
      <c r="HG29" s="295"/>
      <c r="HH29" s="295"/>
      <c r="HI29" s="295"/>
      <c r="HJ29" s="295"/>
      <c r="HK29" s="295"/>
      <c r="HL29" s="295"/>
      <c r="HM29" s="295"/>
      <c r="HN29" s="208"/>
      <c r="HO29" s="208"/>
      <c r="HP29" s="295"/>
      <c r="HQ29" s="295"/>
      <c r="HR29" s="295"/>
      <c r="HS29" s="295"/>
      <c r="HT29" s="295"/>
      <c r="HU29" s="295"/>
      <c r="HV29" s="295"/>
      <c r="HW29" s="295"/>
      <c r="HX29" s="295"/>
      <c r="HY29" s="295"/>
      <c r="HZ29" s="295"/>
      <c r="IA29" s="208"/>
      <c r="IB29" s="208"/>
      <c r="IC29" s="295"/>
      <c r="ID29" s="295"/>
      <c r="IE29" s="295"/>
      <c r="IF29" s="295"/>
      <c r="IG29" s="295"/>
      <c r="IH29" s="295"/>
      <c r="II29" s="295"/>
      <c r="IJ29" s="295"/>
      <c r="IK29" s="295"/>
      <c r="IL29" s="295"/>
      <c r="IM29" s="295"/>
      <c r="IN29" s="208"/>
      <c r="IO29" s="208"/>
      <c r="IP29" s="295"/>
      <c r="IQ29" s="295"/>
      <c r="IR29" s="295"/>
      <c r="IS29" s="295"/>
      <c r="IT29" s="295"/>
      <c r="IU29" s="295"/>
      <c r="IV29" s="295"/>
    </row>
    <row r="30" spans="1:256" x14ac:dyDescent="0.2">
      <c r="A30" s="219"/>
      <c r="B30" s="220"/>
      <c r="C30" s="280"/>
      <c r="D30" s="280"/>
      <c r="E30" s="280"/>
      <c r="F30" s="280"/>
      <c r="G30" s="280"/>
      <c r="H30" s="280"/>
      <c r="I30" s="280"/>
      <c r="J30" s="280"/>
      <c r="K30" s="280"/>
      <c r="L30" s="280"/>
      <c r="M30" s="281"/>
      <c r="N30" s="212"/>
      <c r="O30" s="212"/>
      <c r="P30" s="294"/>
      <c r="Q30" s="294"/>
      <c r="R30" s="294"/>
      <c r="S30" s="294"/>
      <c r="T30" s="294"/>
      <c r="U30" s="294"/>
      <c r="V30" s="294"/>
      <c r="W30" s="294"/>
      <c r="X30" s="294"/>
      <c r="Y30" s="294"/>
      <c r="Z30" s="294"/>
      <c r="AA30" s="208"/>
      <c r="AB30" s="208"/>
      <c r="AC30" s="295"/>
      <c r="AD30" s="295"/>
      <c r="AE30" s="295"/>
      <c r="AF30" s="295"/>
      <c r="AG30" s="295"/>
      <c r="AH30" s="295"/>
      <c r="AI30" s="295"/>
      <c r="AJ30" s="295"/>
      <c r="AK30" s="295"/>
      <c r="AL30" s="295"/>
      <c r="AM30" s="295"/>
      <c r="AN30" s="208"/>
      <c r="AO30" s="208"/>
      <c r="AP30" s="295"/>
      <c r="AQ30" s="295"/>
      <c r="AR30" s="295"/>
      <c r="AS30" s="295"/>
      <c r="AT30" s="295"/>
      <c r="AU30" s="295"/>
      <c r="AV30" s="295"/>
      <c r="AW30" s="295"/>
      <c r="AX30" s="295"/>
      <c r="AY30" s="295"/>
      <c r="AZ30" s="295"/>
      <c r="BA30" s="208"/>
      <c r="BB30" s="208"/>
      <c r="BC30" s="295"/>
      <c r="BD30" s="295"/>
      <c r="BE30" s="295"/>
      <c r="BF30" s="295"/>
      <c r="BG30" s="295"/>
      <c r="BH30" s="295"/>
      <c r="BI30" s="295"/>
      <c r="BJ30" s="295"/>
      <c r="BK30" s="295"/>
      <c r="BL30" s="295"/>
      <c r="BM30" s="295"/>
      <c r="BN30" s="208"/>
      <c r="BO30" s="208"/>
      <c r="BP30" s="295"/>
      <c r="BQ30" s="295"/>
      <c r="BR30" s="295"/>
      <c r="BS30" s="295"/>
      <c r="BT30" s="295"/>
      <c r="BU30" s="295"/>
      <c r="BV30" s="295"/>
      <c r="BW30" s="295"/>
      <c r="BX30" s="295"/>
      <c r="BY30" s="295"/>
      <c r="BZ30" s="295"/>
      <c r="CA30" s="208"/>
      <c r="CB30" s="208"/>
      <c r="CC30" s="295"/>
      <c r="CD30" s="295"/>
      <c r="CE30" s="295"/>
      <c r="CF30" s="295"/>
      <c r="CG30" s="295"/>
      <c r="CH30" s="295"/>
      <c r="CI30" s="295"/>
      <c r="CJ30" s="295"/>
      <c r="CK30" s="295"/>
      <c r="CL30" s="295"/>
      <c r="CM30" s="295"/>
      <c r="CN30" s="208"/>
      <c r="CO30" s="208"/>
      <c r="CP30" s="295"/>
      <c r="CQ30" s="295"/>
      <c r="CR30" s="295"/>
      <c r="CS30" s="295"/>
      <c r="CT30" s="295"/>
      <c r="CU30" s="295"/>
      <c r="CV30" s="295"/>
      <c r="CW30" s="295"/>
      <c r="CX30" s="295"/>
      <c r="CY30" s="295"/>
      <c r="CZ30" s="295"/>
      <c r="DA30" s="208"/>
      <c r="DB30" s="208"/>
      <c r="DC30" s="295"/>
      <c r="DD30" s="295"/>
      <c r="DE30" s="295"/>
      <c r="DF30" s="295"/>
      <c r="DG30" s="295"/>
      <c r="DH30" s="295"/>
      <c r="DI30" s="295"/>
      <c r="DJ30" s="295"/>
      <c r="DK30" s="295"/>
      <c r="DL30" s="295"/>
      <c r="DM30" s="295"/>
      <c r="DN30" s="208"/>
      <c r="DO30" s="208"/>
      <c r="DP30" s="295"/>
      <c r="DQ30" s="295"/>
      <c r="DR30" s="295"/>
      <c r="DS30" s="295"/>
      <c r="DT30" s="295"/>
      <c r="DU30" s="295"/>
      <c r="DV30" s="295"/>
      <c r="DW30" s="295"/>
      <c r="DX30" s="295"/>
      <c r="DY30" s="295"/>
      <c r="DZ30" s="295"/>
      <c r="EA30" s="208"/>
      <c r="EB30" s="208"/>
      <c r="EC30" s="295"/>
      <c r="ED30" s="295"/>
      <c r="EE30" s="295"/>
      <c r="EF30" s="295"/>
      <c r="EG30" s="295"/>
      <c r="EH30" s="295"/>
      <c r="EI30" s="295"/>
      <c r="EJ30" s="295"/>
      <c r="EK30" s="295"/>
      <c r="EL30" s="295"/>
      <c r="EM30" s="295"/>
      <c r="EN30" s="208"/>
      <c r="EO30" s="208"/>
      <c r="EP30" s="295"/>
      <c r="EQ30" s="295"/>
      <c r="ER30" s="295"/>
      <c r="ES30" s="295"/>
      <c r="ET30" s="295"/>
      <c r="EU30" s="295"/>
      <c r="EV30" s="295"/>
      <c r="EW30" s="295"/>
      <c r="EX30" s="295"/>
      <c r="EY30" s="295"/>
      <c r="EZ30" s="295"/>
      <c r="FA30" s="208"/>
      <c r="FB30" s="208"/>
      <c r="FC30" s="295"/>
      <c r="FD30" s="295"/>
      <c r="FE30" s="295"/>
      <c r="FF30" s="295"/>
      <c r="FG30" s="295"/>
      <c r="FH30" s="295"/>
      <c r="FI30" s="295"/>
      <c r="FJ30" s="295"/>
      <c r="FK30" s="295"/>
      <c r="FL30" s="295"/>
      <c r="FM30" s="295"/>
      <c r="FN30" s="208"/>
      <c r="FO30" s="208"/>
      <c r="FP30" s="295"/>
      <c r="FQ30" s="295"/>
      <c r="FR30" s="295"/>
      <c r="FS30" s="295"/>
      <c r="FT30" s="295"/>
      <c r="FU30" s="295"/>
      <c r="FV30" s="295"/>
      <c r="FW30" s="295"/>
      <c r="FX30" s="295"/>
      <c r="FY30" s="295"/>
      <c r="FZ30" s="295"/>
      <c r="GA30" s="208"/>
      <c r="GB30" s="208"/>
      <c r="GC30" s="295"/>
      <c r="GD30" s="295"/>
      <c r="GE30" s="295"/>
      <c r="GF30" s="295"/>
      <c r="GG30" s="295"/>
      <c r="GH30" s="295"/>
      <c r="GI30" s="295"/>
      <c r="GJ30" s="295"/>
      <c r="GK30" s="295"/>
      <c r="GL30" s="295"/>
      <c r="GM30" s="295"/>
      <c r="GN30" s="208"/>
      <c r="GO30" s="208"/>
      <c r="GP30" s="295"/>
      <c r="GQ30" s="295"/>
      <c r="GR30" s="295"/>
      <c r="GS30" s="295"/>
      <c r="GT30" s="295"/>
      <c r="GU30" s="295"/>
      <c r="GV30" s="295"/>
      <c r="GW30" s="295"/>
      <c r="GX30" s="295"/>
      <c r="GY30" s="295"/>
      <c r="GZ30" s="295"/>
      <c r="HA30" s="208"/>
      <c r="HB30" s="208"/>
      <c r="HC30" s="295"/>
      <c r="HD30" s="295"/>
      <c r="HE30" s="295"/>
      <c r="HF30" s="295"/>
      <c r="HG30" s="295"/>
      <c r="HH30" s="295"/>
      <c r="HI30" s="295"/>
      <c r="HJ30" s="295"/>
      <c r="HK30" s="295"/>
      <c r="HL30" s="295"/>
      <c r="HM30" s="295"/>
      <c r="HN30" s="208"/>
      <c r="HO30" s="208"/>
      <c r="HP30" s="295"/>
      <c r="HQ30" s="295"/>
      <c r="HR30" s="295"/>
      <c r="HS30" s="295"/>
      <c r="HT30" s="295"/>
      <c r="HU30" s="295"/>
      <c r="HV30" s="295"/>
      <c r="HW30" s="295"/>
      <c r="HX30" s="295"/>
      <c r="HY30" s="295"/>
      <c r="HZ30" s="295"/>
      <c r="IA30" s="208"/>
      <c r="IB30" s="208"/>
      <c r="IC30" s="295"/>
      <c r="ID30" s="295"/>
      <c r="IE30" s="295"/>
      <c r="IF30" s="295"/>
      <c r="IG30" s="295"/>
      <c r="IH30" s="295"/>
      <c r="II30" s="295"/>
      <c r="IJ30" s="295"/>
      <c r="IK30" s="295"/>
      <c r="IL30" s="295"/>
      <c r="IM30" s="295"/>
      <c r="IN30" s="208"/>
      <c r="IO30" s="208"/>
      <c r="IP30" s="295"/>
      <c r="IQ30" s="295"/>
      <c r="IR30" s="295"/>
      <c r="IS30" s="295"/>
      <c r="IT30" s="295"/>
      <c r="IU30" s="295"/>
      <c r="IV30" s="295"/>
    </row>
    <row r="31" spans="1:256" x14ac:dyDescent="0.2">
      <c r="A31" s="219"/>
      <c r="B31" s="220"/>
      <c r="C31" s="280"/>
      <c r="D31" s="280"/>
      <c r="E31" s="280"/>
      <c r="F31" s="280"/>
      <c r="G31" s="280"/>
      <c r="H31" s="280"/>
      <c r="I31" s="280"/>
      <c r="J31" s="280"/>
      <c r="K31" s="280"/>
      <c r="L31" s="280"/>
      <c r="M31" s="281"/>
      <c r="N31" s="212"/>
      <c r="O31" s="212"/>
      <c r="P31" s="294"/>
      <c r="Q31" s="294"/>
      <c r="R31" s="294"/>
      <c r="S31" s="294"/>
      <c r="T31" s="294"/>
      <c r="U31" s="294"/>
      <c r="V31" s="294"/>
      <c r="W31" s="294"/>
      <c r="X31" s="294"/>
      <c r="Y31" s="294"/>
      <c r="Z31" s="294"/>
      <c r="AA31" s="208"/>
      <c r="AB31" s="208"/>
      <c r="AC31" s="295"/>
      <c r="AD31" s="295"/>
      <c r="AE31" s="295"/>
      <c r="AF31" s="295"/>
      <c r="AG31" s="295"/>
      <c r="AH31" s="295"/>
      <c r="AI31" s="295"/>
      <c r="AJ31" s="295"/>
      <c r="AK31" s="295"/>
      <c r="AL31" s="295"/>
      <c r="AM31" s="295"/>
      <c r="AN31" s="208"/>
      <c r="AO31" s="208"/>
      <c r="AP31" s="295"/>
      <c r="AQ31" s="295"/>
      <c r="AR31" s="295"/>
      <c r="AS31" s="295"/>
      <c r="AT31" s="295"/>
      <c r="AU31" s="295"/>
      <c r="AV31" s="295"/>
      <c r="AW31" s="295"/>
      <c r="AX31" s="295"/>
      <c r="AY31" s="295"/>
      <c r="AZ31" s="295"/>
      <c r="BA31" s="208"/>
      <c r="BB31" s="208"/>
      <c r="BC31" s="295"/>
      <c r="BD31" s="295"/>
      <c r="BE31" s="295"/>
      <c r="BF31" s="295"/>
      <c r="BG31" s="295"/>
      <c r="BH31" s="295"/>
      <c r="BI31" s="295"/>
      <c r="BJ31" s="295"/>
      <c r="BK31" s="295"/>
      <c r="BL31" s="295"/>
      <c r="BM31" s="295"/>
      <c r="BN31" s="208"/>
      <c r="BO31" s="208"/>
      <c r="BP31" s="295"/>
      <c r="BQ31" s="295"/>
      <c r="BR31" s="295"/>
      <c r="BS31" s="295"/>
      <c r="BT31" s="295"/>
      <c r="BU31" s="295"/>
      <c r="BV31" s="295"/>
      <c r="BW31" s="295"/>
      <c r="BX31" s="295"/>
      <c r="BY31" s="295"/>
      <c r="BZ31" s="295"/>
      <c r="CA31" s="208"/>
      <c r="CB31" s="208"/>
      <c r="CC31" s="295"/>
      <c r="CD31" s="295"/>
      <c r="CE31" s="295"/>
      <c r="CF31" s="295"/>
      <c r="CG31" s="295"/>
      <c r="CH31" s="295"/>
      <c r="CI31" s="295"/>
      <c r="CJ31" s="295"/>
      <c r="CK31" s="295"/>
      <c r="CL31" s="295"/>
      <c r="CM31" s="295"/>
      <c r="CN31" s="208"/>
      <c r="CO31" s="208"/>
      <c r="CP31" s="295"/>
      <c r="CQ31" s="295"/>
      <c r="CR31" s="295"/>
      <c r="CS31" s="295"/>
      <c r="CT31" s="295"/>
      <c r="CU31" s="295"/>
      <c r="CV31" s="295"/>
      <c r="CW31" s="295"/>
      <c r="CX31" s="295"/>
      <c r="CY31" s="295"/>
      <c r="CZ31" s="295"/>
      <c r="DA31" s="208"/>
      <c r="DB31" s="208"/>
      <c r="DC31" s="295"/>
      <c r="DD31" s="295"/>
      <c r="DE31" s="295"/>
      <c r="DF31" s="295"/>
      <c r="DG31" s="295"/>
      <c r="DH31" s="295"/>
      <c r="DI31" s="295"/>
      <c r="DJ31" s="295"/>
      <c r="DK31" s="295"/>
      <c r="DL31" s="295"/>
      <c r="DM31" s="295"/>
      <c r="DN31" s="208"/>
      <c r="DO31" s="208"/>
      <c r="DP31" s="295"/>
      <c r="DQ31" s="295"/>
      <c r="DR31" s="295"/>
      <c r="DS31" s="295"/>
      <c r="DT31" s="295"/>
      <c r="DU31" s="295"/>
      <c r="DV31" s="295"/>
      <c r="DW31" s="295"/>
      <c r="DX31" s="295"/>
      <c r="DY31" s="295"/>
      <c r="DZ31" s="295"/>
      <c r="EA31" s="208"/>
      <c r="EB31" s="208"/>
      <c r="EC31" s="295"/>
      <c r="ED31" s="295"/>
      <c r="EE31" s="295"/>
      <c r="EF31" s="295"/>
      <c r="EG31" s="295"/>
      <c r="EH31" s="295"/>
      <c r="EI31" s="295"/>
      <c r="EJ31" s="295"/>
      <c r="EK31" s="295"/>
      <c r="EL31" s="295"/>
      <c r="EM31" s="295"/>
      <c r="EN31" s="208"/>
      <c r="EO31" s="208"/>
      <c r="EP31" s="295"/>
      <c r="EQ31" s="295"/>
      <c r="ER31" s="295"/>
      <c r="ES31" s="295"/>
      <c r="ET31" s="295"/>
      <c r="EU31" s="295"/>
      <c r="EV31" s="295"/>
      <c r="EW31" s="295"/>
      <c r="EX31" s="295"/>
      <c r="EY31" s="295"/>
      <c r="EZ31" s="295"/>
      <c r="FA31" s="208"/>
      <c r="FB31" s="208"/>
      <c r="FC31" s="295"/>
      <c r="FD31" s="295"/>
      <c r="FE31" s="295"/>
      <c r="FF31" s="295"/>
      <c r="FG31" s="295"/>
      <c r="FH31" s="295"/>
      <c r="FI31" s="295"/>
      <c r="FJ31" s="295"/>
      <c r="FK31" s="295"/>
      <c r="FL31" s="295"/>
      <c r="FM31" s="295"/>
      <c r="FN31" s="208"/>
      <c r="FO31" s="208"/>
      <c r="FP31" s="295"/>
      <c r="FQ31" s="295"/>
      <c r="FR31" s="295"/>
      <c r="FS31" s="295"/>
      <c r="FT31" s="295"/>
      <c r="FU31" s="295"/>
      <c r="FV31" s="295"/>
      <c r="FW31" s="295"/>
      <c r="FX31" s="295"/>
      <c r="FY31" s="295"/>
      <c r="FZ31" s="295"/>
      <c r="GA31" s="208"/>
      <c r="GB31" s="208"/>
      <c r="GC31" s="295"/>
      <c r="GD31" s="295"/>
      <c r="GE31" s="295"/>
      <c r="GF31" s="295"/>
      <c r="GG31" s="295"/>
      <c r="GH31" s="295"/>
      <c r="GI31" s="295"/>
      <c r="GJ31" s="295"/>
      <c r="GK31" s="295"/>
      <c r="GL31" s="295"/>
      <c r="GM31" s="295"/>
      <c r="GN31" s="208"/>
      <c r="GO31" s="208"/>
      <c r="GP31" s="295"/>
      <c r="GQ31" s="295"/>
      <c r="GR31" s="295"/>
      <c r="GS31" s="295"/>
      <c r="GT31" s="295"/>
      <c r="GU31" s="295"/>
      <c r="GV31" s="295"/>
      <c r="GW31" s="295"/>
      <c r="GX31" s="295"/>
      <c r="GY31" s="295"/>
      <c r="GZ31" s="295"/>
      <c r="HA31" s="208"/>
      <c r="HB31" s="208"/>
      <c r="HC31" s="295"/>
      <c r="HD31" s="295"/>
      <c r="HE31" s="295"/>
      <c r="HF31" s="295"/>
      <c r="HG31" s="295"/>
      <c r="HH31" s="295"/>
      <c r="HI31" s="295"/>
      <c r="HJ31" s="295"/>
      <c r="HK31" s="295"/>
      <c r="HL31" s="295"/>
      <c r="HM31" s="295"/>
      <c r="HN31" s="208"/>
      <c r="HO31" s="208"/>
      <c r="HP31" s="295"/>
      <c r="HQ31" s="295"/>
      <c r="HR31" s="295"/>
      <c r="HS31" s="295"/>
      <c r="HT31" s="295"/>
      <c r="HU31" s="295"/>
      <c r="HV31" s="295"/>
      <c r="HW31" s="295"/>
      <c r="HX31" s="295"/>
      <c r="HY31" s="295"/>
      <c r="HZ31" s="295"/>
      <c r="IA31" s="208"/>
      <c r="IB31" s="208"/>
      <c r="IC31" s="295"/>
      <c r="ID31" s="295"/>
      <c r="IE31" s="295"/>
      <c r="IF31" s="295"/>
      <c r="IG31" s="295"/>
      <c r="IH31" s="295"/>
      <c r="II31" s="295"/>
      <c r="IJ31" s="295"/>
      <c r="IK31" s="295"/>
      <c r="IL31" s="295"/>
      <c r="IM31" s="295"/>
      <c r="IN31" s="208"/>
      <c r="IO31" s="208"/>
      <c r="IP31" s="295"/>
      <c r="IQ31" s="295"/>
      <c r="IR31" s="295"/>
      <c r="IS31" s="295"/>
      <c r="IT31" s="295"/>
      <c r="IU31" s="295"/>
      <c r="IV31" s="295"/>
    </row>
    <row r="32" spans="1:256" x14ac:dyDescent="0.2">
      <c r="A32" s="219"/>
      <c r="B32" s="220"/>
      <c r="C32" s="280"/>
      <c r="D32" s="280"/>
      <c r="E32" s="280"/>
      <c r="F32" s="280"/>
      <c r="G32" s="280"/>
      <c r="H32" s="280"/>
      <c r="I32" s="280"/>
      <c r="J32" s="280"/>
      <c r="K32" s="280"/>
      <c r="L32" s="280"/>
      <c r="M32" s="281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0"/>
      <c r="AD32" s="280"/>
      <c r="AE32" s="280"/>
      <c r="AF32" s="280"/>
      <c r="AG32" s="280"/>
      <c r="AH32" s="280"/>
      <c r="AI32" s="280"/>
      <c r="AJ32" s="280"/>
      <c r="AK32" s="280"/>
      <c r="AL32" s="280"/>
      <c r="AM32" s="281"/>
      <c r="AN32" s="219"/>
      <c r="AO32" s="220"/>
      <c r="AP32" s="280"/>
      <c r="AQ32" s="280"/>
      <c r="AR32" s="280"/>
      <c r="AS32" s="280"/>
      <c r="AT32" s="280"/>
      <c r="AU32" s="280"/>
      <c r="AV32" s="280"/>
      <c r="AW32" s="280"/>
      <c r="AX32" s="280"/>
      <c r="AY32" s="280"/>
      <c r="AZ32" s="281"/>
      <c r="BA32" s="219"/>
      <c r="BB32" s="220"/>
      <c r="BC32" s="280"/>
      <c r="BD32" s="280"/>
      <c r="BE32" s="280"/>
      <c r="BF32" s="280"/>
      <c r="BG32" s="280"/>
      <c r="BH32" s="280"/>
      <c r="BI32" s="280"/>
      <c r="BJ32" s="280"/>
      <c r="BK32" s="280"/>
      <c r="BL32" s="280"/>
      <c r="BM32" s="281"/>
      <c r="BN32" s="219"/>
      <c r="BO32" s="220"/>
      <c r="BP32" s="280"/>
      <c r="BQ32" s="280"/>
      <c r="BR32" s="280"/>
      <c r="BS32" s="280"/>
      <c r="BT32" s="280"/>
      <c r="BU32" s="280"/>
      <c r="BV32" s="280"/>
      <c r="BW32" s="280"/>
      <c r="BX32" s="280"/>
      <c r="BY32" s="280"/>
      <c r="BZ32" s="281"/>
      <c r="CA32" s="219"/>
      <c r="CB32" s="220"/>
      <c r="CC32" s="280"/>
      <c r="CD32" s="280"/>
      <c r="CE32" s="280"/>
      <c r="CF32" s="280"/>
      <c r="CG32" s="280"/>
      <c r="CH32" s="280"/>
      <c r="CI32" s="280"/>
      <c r="CJ32" s="280"/>
      <c r="CK32" s="280"/>
      <c r="CL32" s="280"/>
      <c r="CM32" s="281"/>
      <c r="CN32" s="219"/>
      <c r="CO32" s="220"/>
      <c r="CP32" s="280"/>
      <c r="CQ32" s="280"/>
      <c r="CR32" s="280"/>
      <c r="CS32" s="280"/>
      <c r="CT32" s="280"/>
      <c r="CU32" s="280"/>
      <c r="CV32" s="280"/>
      <c r="CW32" s="280"/>
      <c r="CX32" s="280"/>
      <c r="CY32" s="280"/>
      <c r="CZ32" s="281"/>
      <c r="DA32" s="219"/>
      <c r="DB32" s="220"/>
      <c r="DC32" s="280"/>
      <c r="DD32" s="280"/>
      <c r="DE32" s="280"/>
      <c r="DF32" s="280"/>
      <c r="DG32" s="280"/>
      <c r="DH32" s="280"/>
      <c r="DI32" s="280"/>
      <c r="DJ32" s="280"/>
      <c r="DK32" s="280"/>
      <c r="DL32" s="280"/>
      <c r="DM32" s="281"/>
      <c r="DN32" s="219"/>
      <c r="DO32" s="220"/>
      <c r="DP32" s="280"/>
      <c r="DQ32" s="280"/>
      <c r="DR32" s="280"/>
      <c r="DS32" s="280"/>
      <c r="DT32" s="280"/>
      <c r="DU32" s="280"/>
      <c r="DV32" s="280"/>
      <c r="DW32" s="280"/>
      <c r="DX32" s="280"/>
      <c r="DY32" s="280"/>
      <c r="DZ32" s="281"/>
      <c r="EA32" s="219"/>
      <c r="EB32" s="220"/>
      <c r="EC32" s="280"/>
      <c r="ED32" s="280"/>
      <c r="EE32" s="280"/>
      <c r="EF32" s="280"/>
      <c r="EG32" s="280"/>
      <c r="EH32" s="280"/>
      <c r="EI32" s="280"/>
      <c r="EJ32" s="280"/>
      <c r="EK32" s="280"/>
      <c r="EL32" s="280"/>
      <c r="EM32" s="281"/>
      <c r="EN32" s="219"/>
      <c r="EO32" s="220"/>
      <c r="EP32" s="280"/>
      <c r="EQ32" s="280"/>
      <c r="ER32" s="280"/>
      <c r="ES32" s="280"/>
      <c r="ET32" s="280"/>
      <c r="EU32" s="280"/>
      <c r="EV32" s="280"/>
      <c r="EW32" s="280"/>
      <c r="EX32" s="280"/>
      <c r="EY32" s="280"/>
      <c r="EZ32" s="281"/>
      <c r="FA32" s="219"/>
      <c r="FB32" s="220"/>
      <c r="FC32" s="280"/>
      <c r="FD32" s="280"/>
      <c r="FE32" s="280"/>
      <c r="FF32" s="280"/>
      <c r="FG32" s="280"/>
      <c r="FH32" s="280"/>
      <c r="FI32" s="280"/>
      <c r="FJ32" s="280"/>
      <c r="FK32" s="280"/>
      <c r="FL32" s="280"/>
      <c r="FM32" s="281"/>
      <c r="FN32" s="219"/>
      <c r="FO32" s="220"/>
      <c r="FP32" s="280"/>
      <c r="FQ32" s="280"/>
      <c r="FR32" s="280"/>
      <c r="FS32" s="280"/>
      <c r="FT32" s="280"/>
      <c r="FU32" s="280"/>
      <c r="FV32" s="280"/>
      <c r="FW32" s="280"/>
      <c r="FX32" s="280"/>
      <c r="FY32" s="280"/>
      <c r="FZ32" s="281"/>
      <c r="GA32" s="219"/>
      <c r="GB32" s="220"/>
      <c r="GC32" s="280"/>
      <c r="GD32" s="280"/>
      <c r="GE32" s="280"/>
      <c r="GF32" s="280"/>
      <c r="GG32" s="280"/>
      <c r="GH32" s="280"/>
      <c r="GI32" s="280"/>
      <c r="GJ32" s="280"/>
      <c r="GK32" s="280"/>
      <c r="GL32" s="280"/>
      <c r="GM32" s="281"/>
      <c r="GN32" s="219"/>
      <c r="GO32" s="220"/>
      <c r="GP32" s="280"/>
      <c r="GQ32" s="280"/>
      <c r="GR32" s="280"/>
      <c r="GS32" s="280"/>
      <c r="GT32" s="280"/>
      <c r="GU32" s="280"/>
      <c r="GV32" s="280"/>
      <c r="GW32" s="280"/>
      <c r="GX32" s="280"/>
      <c r="GY32" s="280"/>
      <c r="GZ32" s="281"/>
      <c r="HA32" s="219"/>
      <c r="HB32" s="220"/>
      <c r="HC32" s="280"/>
      <c r="HD32" s="280"/>
      <c r="HE32" s="280"/>
      <c r="HF32" s="280"/>
      <c r="HG32" s="280"/>
      <c r="HH32" s="280"/>
      <c r="HI32" s="280"/>
      <c r="HJ32" s="280"/>
      <c r="HK32" s="280"/>
      <c r="HL32" s="280"/>
      <c r="HM32" s="281"/>
      <c r="HN32" s="219"/>
      <c r="HO32" s="220"/>
      <c r="HP32" s="280"/>
      <c r="HQ32" s="280"/>
      <c r="HR32" s="280"/>
      <c r="HS32" s="280"/>
      <c r="HT32" s="280"/>
      <c r="HU32" s="280"/>
      <c r="HV32" s="280"/>
      <c r="HW32" s="280"/>
      <c r="HX32" s="280"/>
      <c r="HY32" s="280"/>
      <c r="HZ32" s="281"/>
      <c r="IA32" s="219"/>
      <c r="IB32" s="220"/>
      <c r="IC32" s="280"/>
      <c r="ID32" s="280"/>
      <c r="IE32" s="280"/>
      <c r="IF32" s="280"/>
      <c r="IG32" s="280"/>
      <c r="IH32" s="280"/>
      <c r="II32" s="280"/>
      <c r="IJ32" s="280"/>
      <c r="IK32" s="280"/>
      <c r="IL32" s="280"/>
      <c r="IM32" s="281"/>
      <c r="IN32" s="219"/>
      <c r="IO32" s="220"/>
      <c r="IP32" s="280"/>
      <c r="IQ32" s="280"/>
      <c r="IR32" s="280"/>
      <c r="IS32" s="280"/>
      <c r="IT32" s="280"/>
      <c r="IU32" s="280"/>
      <c r="IV32" s="280"/>
    </row>
    <row r="33" spans="1:256" x14ac:dyDescent="0.2">
      <c r="A33" s="219"/>
      <c r="B33" s="220"/>
      <c r="C33" s="280"/>
      <c r="D33" s="280"/>
      <c r="E33" s="280"/>
      <c r="F33" s="280"/>
      <c r="G33" s="280"/>
      <c r="H33" s="280"/>
      <c r="I33" s="280"/>
      <c r="J33" s="280"/>
      <c r="K33" s="280"/>
      <c r="L33" s="280"/>
      <c r="M33" s="281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0"/>
      <c r="D34" s="280"/>
      <c r="E34" s="280"/>
      <c r="F34" s="280"/>
      <c r="G34" s="280"/>
      <c r="H34" s="280"/>
      <c r="I34" s="280"/>
      <c r="J34" s="280"/>
      <c r="K34" s="280"/>
      <c r="L34" s="280"/>
      <c r="M34" s="281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0"/>
      <c r="D35" s="280"/>
      <c r="E35" s="280"/>
      <c r="F35" s="280"/>
      <c r="G35" s="280"/>
      <c r="H35" s="280"/>
      <c r="I35" s="280"/>
      <c r="J35" s="280"/>
      <c r="K35" s="280"/>
      <c r="L35" s="280"/>
      <c r="M35" s="281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0"/>
      <c r="D36" s="280"/>
      <c r="E36" s="280"/>
      <c r="F36" s="280"/>
      <c r="G36" s="280"/>
      <c r="H36" s="280"/>
      <c r="I36" s="280"/>
      <c r="J36" s="280"/>
      <c r="K36" s="280"/>
      <c r="L36" s="280"/>
      <c r="M36" s="281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0"/>
      <c r="D37" s="280"/>
      <c r="E37" s="280"/>
      <c r="F37" s="280"/>
      <c r="G37" s="280"/>
      <c r="H37" s="280"/>
      <c r="I37" s="280"/>
      <c r="J37" s="280"/>
      <c r="K37" s="280"/>
      <c r="L37" s="280"/>
      <c r="M37" s="281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0"/>
      <c r="D38" s="280"/>
      <c r="E38" s="280"/>
      <c r="F38" s="280"/>
      <c r="G38" s="280"/>
      <c r="H38" s="280"/>
      <c r="I38" s="280"/>
      <c r="J38" s="280"/>
      <c r="K38" s="280"/>
      <c r="L38" s="280"/>
      <c r="M38" s="281"/>
      <c r="N38" s="212"/>
      <c r="O38" s="212"/>
      <c r="P38" s="294"/>
      <c r="Q38" s="294"/>
      <c r="R38" s="294"/>
      <c r="S38" s="294"/>
      <c r="T38" s="294"/>
      <c r="U38" s="294"/>
      <c r="V38" s="294"/>
      <c r="W38" s="294"/>
      <c r="X38" s="294"/>
      <c r="Y38" s="294"/>
      <c r="Z38" s="294"/>
      <c r="AA38" s="208"/>
      <c r="AB38" s="208"/>
      <c r="AC38" s="295"/>
      <c r="AD38" s="295"/>
      <c r="AE38" s="295"/>
      <c r="AF38" s="295"/>
      <c r="AG38" s="295"/>
      <c r="AH38" s="295"/>
      <c r="AI38" s="295"/>
      <c r="AJ38" s="295"/>
      <c r="AK38" s="295"/>
      <c r="AL38" s="295"/>
      <c r="AM38" s="295"/>
      <c r="AN38" s="208"/>
      <c r="AO38" s="208"/>
      <c r="AP38" s="295"/>
      <c r="AQ38" s="295"/>
      <c r="AR38" s="295"/>
      <c r="AS38" s="295"/>
      <c r="AT38" s="295"/>
      <c r="AU38" s="295"/>
      <c r="AV38" s="295"/>
      <c r="AW38" s="295"/>
      <c r="AX38" s="295"/>
      <c r="AY38" s="295"/>
      <c r="AZ38" s="295"/>
      <c r="BA38" s="208"/>
      <c r="BB38" s="208"/>
      <c r="BC38" s="295"/>
      <c r="BD38" s="295"/>
      <c r="BE38" s="295"/>
      <c r="BF38" s="295"/>
      <c r="BG38" s="295"/>
      <c r="BH38" s="295"/>
      <c r="BI38" s="295"/>
      <c r="BJ38" s="295"/>
      <c r="BK38" s="295"/>
      <c r="BL38" s="295"/>
      <c r="BM38" s="295"/>
      <c r="BN38" s="208"/>
      <c r="BO38" s="208"/>
      <c r="BP38" s="295"/>
      <c r="BQ38" s="295"/>
      <c r="BR38" s="295"/>
      <c r="BS38" s="295"/>
      <c r="BT38" s="295"/>
      <c r="BU38" s="295"/>
      <c r="BV38" s="295"/>
      <c r="BW38" s="295"/>
      <c r="BX38" s="295"/>
      <c r="BY38" s="295"/>
      <c r="BZ38" s="295"/>
      <c r="CA38" s="208"/>
      <c r="CB38" s="208"/>
      <c r="CC38" s="295"/>
      <c r="CD38" s="295"/>
      <c r="CE38" s="295"/>
      <c r="CF38" s="295"/>
      <c r="CG38" s="295"/>
      <c r="CH38" s="295"/>
      <c r="CI38" s="295"/>
      <c r="CJ38" s="295"/>
      <c r="CK38" s="295"/>
      <c r="CL38" s="295"/>
      <c r="CM38" s="295"/>
      <c r="CN38" s="208"/>
      <c r="CO38" s="208"/>
      <c r="CP38" s="295"/>
      <c r="CQ38" s="295"/>
      <c r="CR38" s="295"/>
      <c r="CS38" s="295"/>
      <c r="CT38" s="295"/>
      <c r="CU38" s="295"/>
      <c r="CV38" s="295"/>
      <c r="CW38" s="295"/>
      <c r="CX38" s="295"/>
      <c r="CY38" s="295"/>
      <c r="CZ38" s="295"/>
      <c r="DA38" s="208"/>
      <c r="DB38" s="208"/>
      <c r="DC38" s="295"/>
      <c r="DD38" s="295"/>
      <c r="DE38" s="295"/>
      <c r="DF38" s="295"/>
      <c r="DG38" s="295"/>
      <c r="DH38" s="295"/>
      <c r="DI38" s="295"/>
      <c r="DJ38" s="295"/>
      <c r="DK38" s="295"/>
      <c r="DL38" s="295"/>
      <c r="DM38" s="295"/>
      <c r="DN38" s="208"/>
      <c r="DO38" s="208"/>
      <c r="DP38" s="295"/>
      <c r="DQ38" s="295"/>
      <c r="DR38" s="295"/>
      <c r="DS38" s="295"/>
      <c r="DT38" s="295"/>
      <c r="DU38" s="295"/>
      <c r="DV38" s="295"/>
      <c r="DW38" s="295"/>
      <c r="DX38" s="295"/>
      <c r="DY38" s="295"/>
      <c r="DZ38" s="295"/>
      <c r="EA38" s="208"/>
      <c r="EB38" s="208"/>
      <c r="EC38" s="295"/>
      <c r="ED38" s="295"/>
      <c r="EE38" s="295"/>
      <c r="EF38" s="295"/>
      <c r="EG38" s="295"/>
      <c r="EH38" s="295"/>
      <c r="EI38" s="295"/>
      <c r="EJ38" s="295"/>
      <c r="EK38" s="295"/>
      <c r="EL38" s="295"/>
      <c r="EM38" s="295"/>
      <c r="EN38" s="208"/>
      <c r="EO38" s="208"/>
      <c r="EP38" s="295"/>
      <c r="EQ38" s="295"/>
      <c r="ER38" s="295"/>
      <c r="ES38" s="295"/>
      <c r="ET38" s="295"/>
      <c r="EU38" s="295"/>
      <c r="EV38" s="295"/>
      <c r="EW38" s="295"/>
      <c r="EX38" s="295"/>
      <c r="EY38" s="295"/>
      <c r="EZ38" s="295"/>
      <c r="FA38" s="208"/>
      <c r="FB38" s="208"/>
      <c r="FC38" s="295"/>
      <c r="FD38" s="295"/>
      <c r="FE38" s="295"/>
      <c r="FF38" s="295"/>
      <c r="FG38" s="295"/>
      <c r="FH38" s="295"/>
      <c r="FI38" s="295"/>
      <c r="FJ38" s="295"/>
      <c r="FK38" s="295"/>
      <c r="FL38" s="295"/>
      <c r="FM38" s="295"/>
      <c r="FN38" s="208"/>
      <c r="FO38" s="208"/>
      <c r="FP38" s="295"/>
      <c r="FQ38" s="295"/>
      <c r="FR38" s="295"/>
      <c r="FS38" s="295"/>
      <c r="FT38" s="295"/>
      <c r="FU38" s="295"/>
      <c r="FV38" s="295"/>
      <c r="FW38" s="295"/>
      <c r="FX38" s="295"/>
      <c r="FY38" s="295"/>
      <c r="FZ38" s="295"/>
      <c r="GA38" s="208"/>
      <c r="GB38" s="208"/>
      <c r="GC38" s="295"/>
      <c r="GD38" s="295"/>
      <c r="GE38" s="295"/>
      <c r="GF38" s="295"/>
      <c r="GG38" s="295"/>
      <c r="GH38" s="295"/>
      <c r="GI38" s="295"/>
      <c r="GJ38" s="295"/>
      <c r="GK38" s="295"/>
      <c r="GL38" s="295"/>
      <c r="GM38" s="295"/>
      <c r="GN38" s="208"/>
      <c r="GO38" s="208"/>
      <c r="GP38" s="295"/>
      <c r="GQ38" s="295"/>
      <c r="GR38" s="295"/>
      <c r="GS38" s="295"/>
      <c r="GT38" s="295"/>
      <c r="GU38" s="295"/>
      <c r="GV38" s="295"/>
      <c r="GW38" s="295"/>
      <c r="GX38" s="295"/>
      <c r="GY38" s="295"/>
      <c r="GZ38" s="295"/>
      <c r="HA38" s="208"/>
      <c r="HB38" s="208"/>
      <c r="HC38" s="295"/>
      <c r="HD38" s="295"/>
      <c r="HE38" s="295"/>
      <c r="HF38" s="295"/>
      <c r="HG38" s="295"/>
      <c r="HH38" s="295"/>
      <c r="HI38" s="295"/>
      <c r="HJ38" s="295"/>
      <c r="HK38" s="295"/>
      <c r="HL38" s="295"/>
      <c r="HM38" s="295"/>
      <c r="HN38" s="208"/>
      <c r="HO38" s="208"/>
      <c r="HP38" s="295"/>
      <c r="HQ38" s="295"/>
      <c r="HR38" s="295"/>
      <c r="HS38" s="295"/>
      <c r="HT38" s="295"/>
      <c r="HU38" s="295"/>
      <c r="HV38" s="295"/>
      <c r="HW38" s="295"/>
      <c r="HX38" s="295"/>
      <c r="HY38" s="295"/>
      <c r="HZ38" s="295"/>
      <c r="IA38" s="208"/>
      <c r="IB38" s="208"/>
      <c r="IC38" s="295"/>
      <c r="ID38" s="295"/>
      <c r="IE38" s="295"/>
      <c r="IF38" s="295"/>
      <c r="IG38" s="295"/>
      <c r="IH38" s="295"/>
      <c r="II38" s="295"/>
      <c r="IJ38" s="295"/>
      <c r="IK38" s="295"/>
      <c r="IL38" s="295"/>
      <c r="IM38" s="295"/>
      <c r="IN38" s="208"/>
      <c r="IO38" s="208"/>
      <c r="IP38" s="295"/>
      <c r="IQ38" s="295"/>
      <c r="IR38" s="295"/>
      <c r="IS38" s="295"/>
      <c r="IT38" s="295"/>
      <c r="IU38" s="295"/>
      <c r="IV38" s="295"/>
    </row>
    <row r="39" spans="1:256" x14ac:dyDescent="0.2">
      <c r="A39" s="219"/>
      <c r="B39" s="220"/>
      <c r="C39" s="280"/>
      <c r="D39" s="280"/>
      <c r="E39" s="280"/>
      <c r="F39" s="280"/>
      <c r="G39" s="280"/>
      <c r="H39" s="280"/>
      <c r="I39" s="280"/>
      <c r="J39" s="280"/>
      <c r="K39" s="280"/>
      <c r="L39" s="280"/>
      <c r="M39" s="281"/>
      <c r="N39" s="212"/>
      <c r="O39" s="212"/>
      <c r="P39" s="294"/>
      <c r="Q39" s="294"/>
      <c r="R39" s="294"/>
      <c r="S39" s="294"/>
      <c r="T39" s="294"/>
      <c r="U39" s="294"/>
      <c r="V39" s="294"/>
      <c r="W39" s="294"/>
      <c r="X39" s="294"/>
      <c r="Y39" s="294"/>
      <c r="Z39" s="294"/>
      <c r="AA39" s="208"/>
      <c r="AB39" s="208"/>
      <c r="AC39" s="295"/>
      <c r="AD39" s="295"/>
      <c r="AE39" s="295"/>
      <c r="AF39" s="295"/>
      <c r="AG39" s="295"/>
      <c r="AH39" s="295"/>
      <c r="AI39" s="295"/>
      <c r="AJ39" s="295"/>
      <c r="AK39" s="295"/>
      <c r="AL39" s="295"/>
      <c r="AM39" s="295"/>
      <c r="AN39" s="208"/>
      <c r="AO39" s="208"/>
      <c r="AP39" s="295"/>
      <c r="AQ39" s="295"/>
      <c r="AR39" s="295"/>
      <c r="AS39" s="295"/>
      <c r="AT39" s="295"/>
      <c r="AU39" s="295"/>
      <c r="AV39" s="295"/>
      <c r="AW39" s="295"/>
      <c r="AX39" s="295"/>
      <c r="AY39" s="295"/>
      <c r="AZ39" s="295"/>
      <c r="BA39" s="208"/>
      <c r="BB39" s="208"/>
      <c r="BC39" s="295"/>
      <c r="BD39" s="295"/>
      <c r="BE39" s="295"/>
      <c r="BF39" s="295"/>
      <c r="BG39" s="295"/>
      <c r="BH39" s="295"/>
      <c r="BI39" s="295"/>
      <c r="BJ39" s="295"/>
      <c r="BK39" s="295"/>
      <c r="BL39" s="295"/>
      <c r="BM39" s="295"/>
      <c r="BN39" s="208"/>
      <c r="BO39" s="208"/>
      <c r="BP39" s="295"/>
      <c r="BQ39" s="295"/>
      <c r="BR39" s="295"/>
      <c r="BS39" s="295"/>
      <c r="BT39" s="295"/>
      <c r="BU39" s="295"/>
      <c r="BV39" s="295"/>
      <c r="BW39" s="295"/>
      <c r="BX39" s="295"/>
      <c r="BY39" s="295"/>
      <c r="BZ39" s="295"/>
      <c r="CA39" s="208"/>
      <c r="CB39" s="208"/>
      <c r="CC39" s="295"/>
      <c r="CD39" s="295"/>
      <c r="CE39" s="295"/>
      <c r="CF39" s="295"/>
      <c r="CG39" s="295"/>
      <c r="CH39" s="295"/>
      <c r="CI39" s="295"/>
      <c r="CJ39" s="295"/>
      <c r="CK39" s="295"/>
      <c r="CL39" s="295"/>
      <c r="CM39" s="295"/>
      <c r="CN39" s="208"/>
      <c r="CO39" s="208"/>
      <c r="CP39" s="295"/>
      <c r="CQ39" s="295"/>
      <c r="CR39" s="295"/>
      <c r="CS39" s="295"/>
      <c r="CT39" s="295"/>
      <c r="CU39" s="295"/>
      <c r="CV39" s="295"/>
      <c r="CW39" s="295"/>
      <c r="CX39" s="295"/>
      <c r="CY39" s="295"/>
      <c r="CZ39" s="295"/>
      <c r="DA39" s="208"/>
      <c r="DB39" s="208"/>
      <c r="DC39" s="295"/>
      <c r="DD39" s="295"/>
      <c r="DE39" s="295"/>
      <c r="DF39" s="295"/>
      <c r="DG39" s="295"/>
      <c r="DH39" s="295"/>
      <c r="DI39" s="295"/>
      <c r="DJ39" s="295"/>
      <c r="DK39" s="295"/>
      <c r="DL39" s="295"/>
      <c r="DM39" s="295"/>
      <c r="DN39" s="208"/>
      <c r="DO39" s="208"/>
      <c r="DP39" s="295"/>
      <c r="DQ39" s="295"/>
      <c r="DR39" s="295"/>
      <c r="DS39" s="295"/>
      <c r="DT39" s="295"/>
      <c r="DU39" s="295"/>
      <c r="DV39" s="295"/>
      <c r="DW39" s="295"/>
      <c r="DX39" s="295"/>
      <c r="DY39" s="295"/>
      <c r="DZ39" s="295"/>
      <c r="EA39" s="208"/>
      <c r="EB39" s="208"/>
      <c r="EC39" s="295"/>
      <c r="ED39" s="295"/>
      <c r="EE39" s="295"/>
      <c r="EF39" s="295"/>
      <c r="EG39" s="295"/>
      <c r="EH39" s="295"/>
      <c r="EI39" s="295"/>
      <c r="EJ39" s="295"/>
      <c r="EK39" s="295"/>
      <c r="EL39" s="295"/>
      <c r="EM39" s="295"/>
      <c r="EN39" s="208"/>
      <c r="EO39" s="208"/>
      <c r="EP39" s="295"/>
      <c r="EQ39" s="295"/>
      <c r="ER39" s="295"/>
      <c r="ES39" s="295"/>
      <c r="ET39" s="295"/>
      <c r="EU39" s="295"/>
      <c r="EV39" s="295"/>
      <c r="EW39" s="295"/>
      <c r="EX39" s="295"/>
      <c r="EY39" s="295"/>
      <c r="EZ39" s="295"/>
      <c r="FA39" s="208"/>
      <c r="FB39" s="208"/>
      <c r="FC39" s="295"/>
      <c r="FD39" s="295"/>
      <c r="FE39" s="295"/>
      <c r="FF39" s="295"/>
      <c r="FG39" s="295"/>
      <c r="FH39" s="295"/>
      <c r="FI39" s="295"/>
      <c r="FJ39" s="295"/>
      <c r="FK39" s="295"/>
      <c r="FL39" s="295"/>
      <c r="FM39" s="295"/>
      <c r="FN39" s="208"/>
      <c r="FO39" s="208"/>
      <c r="FP39" s="295"/>
      <c r="FQ39" s="295"/>
      <c r="FR39" s="295"/>
      <c r="FS39" s="295"/>
      <c r="FT39" s="295"/>
      <c r="FU39" s="295"/>
      <c r="FV39" s="295"/>
      <c r="FW39" s="295"/>
      <c r="FX39" s="295"/>
      <c r="FY39" s="295"/>
      <c r="FZ39" s="295"/>
      <c r="GA39" s="208"/>
      <c r="GB39" s="208"/>
      <c r="GC39" s="295"/>
      <c r="GD39" s="295"/>
      <c r="GE39" s="295"/>
      <c r="GF39" s="295"/>
      <c r="GG39" s="295"/>
      <c r="GH39" s="295"/>
      <c r="GI39" s="295"/>
      <c r="GJ39" s="295"/>
      <c r="GK39" s="295"/>
      <c r="GL39" s="295"/>
      <c r="GM39" s="295"/>
      <c r="GN39" s="208"/>
      <c r="GO39" s="208"/>
      <c r="GP39" s="295"/>
      <c r="GQ39" s="295"/>
      <c r="GR39" s="295"/>
      <c r="GS39" s="295"/>
      <c r="GT39" s="295"/>
      <c r="GU39" s="295"/>
      <c r="GV39" s="295"/>
      <c r="GW39" s="295"/>
      <c r="GX39" s="295"/>
      <c r="GY39" s="295"/>
      <c r="GZ39" s="295"/>
      <c r="HA39" s="208"/>
      <c r="HB39" s="208"/>
      <c r="HC39" s="295"/>
      <c r="HD39" s="295"/>
      <c r="HE39" s="295"/>
      <c r="HF39" s="295"/>
      <c r="HG39" s="295"/>
      <c r="HH39" s="295"/>
      <c r="HI39" s="295"/>
      <c r="HJ39" s="295"/>
      <c r="HK39" s="295"/>
      <c r="HL39" s="295"/>
      <c r="HM39" s="295"/>
      <c r="HN39" s="208"/>
      <c r="HO39" s="208"/>
      <c r="HP39" s="295"/>
      <c r="HQ39" s="295"/>
      <c r="HR39" s="295"/>
      <c r="HS39" s="295"/>
      <c r="HT39" s="295"/>
      <c r="HU39" s="295"/>
      <c r="HV39" s="295"/>
      <c r="HW39" s="295"/>
      <c r="HX39" s="295"/>
      <c r="HY39" s="295"/>
      <c r="HZ39" s="295"/>
      <c r="IA39" s="208"/>
      <c r="IB39" s="208"/>
      <c r="IC39" s="295"/>
      <c r="ID39" s="295"/>
      <c r="IE39" s="295"/>
      <c r="IF39" s="295"/>
      <c r="IG39" s="295"/>
      <c r="IH39" s="295"/>
      <c r="II39" s="295"/>
      <c r="IJ39" s="295"/>
      <c r="IK39" s="295"/>
      <c r="IL39" s="295"/>
      <c r="IM39" s="295"/>
      <c r="IN39" s="208"/>
      <c r="IO39" s="208"/>
      <c r="IP39" s="295"/>
      <c r="IQ39" s="295"/>
      <c r="IR39" s="295"/>
      <c r="IS39" s="295"/>
      <c r="IT39" s="295"/>
      <c r="IU39" s="295"/>
      <c r="IV39" s="295"/>
    </row>
    <row r="40" spans="1:256" x14ac:dyDescent="0.2">
      <c r="A40" s="219"/>
      <c r="B40" s="220"/>
      <c r="C40" s="280"/>
      <c r="D40" s="280"/>
      <c r="E40" s="280"/>
      <c r="F40" s="280"/>
      <c r="G40" s="280"/>
      <c r="H40" s="280"/>
      <c r="I40" s="280"/>
      <c r="J40" s="280"/>
      <c r="K40" s="280"/>
      <c r="L40" s="280"/>
      <c r="M40" s="281"/>
      <c r="N40" s="212"/>
      <c r="O40" s="212"/>
      <c r="P40" s="294"/>
      <c r="Q40" s="294"/>
      <c r="R40" s="294"/>
      <c r="S40" s="294"/>
      <c r="T40" s="294"/>
      <c r="U40" s="294"/>
      <c r="V40" s="294"/>
      <c r="W40" s="294"/>
      <c r="X40" s="294"/>
      <c r="Y40" s="294"/>
      <c r="Z40" s="294"/>
      <c r="AA40" s="208"/>
      <c r="AB40" s="208"/>
      <c r="AC40" s="295"/>
      <c r="AD40" s="295"/>
      <c r="AE40" s="295"/>
      <c r="AF40" s="295"/>
      <c r="AG40" s="295"/>
      <c r="AH40" s="295"/>
      <c r="AI40" s="295"/>
      <c r="AJ40" s="295"/>
      <c r="AK40" s="295"/>
      <c r="AL40" s="295"/>
      <c r="AM40" s="295"/>
      <c r="AN40" s="208"/>
      <c r="AO40" s="208"/>
      <c r="AP40" s="295"/>
      <c r="AQ40" s="295"/>
      <c r="AR40" s="295"/>
      <c r="AS40" s="295"/>
      <c r="AT40" s="295"/>
      <c r="AU40" s="295"/>
      <c r="AV40" s="295"/>
      <c r="AW40" s="295"/>
      <c r="AX40" s="295"/>
      <c r="AY40" s="295"/>
      <c r="AZ40" s="295"/>
      <c r="BA40" s="208"/>
      <c r="BB40" s="208"/>
      <c r="BC40" s="295"/>
      <c r="BD40" s="295"/>
      <c r="BE40" s="295"/>
      <c r="BF40" s="295"/>
      <c r="BG40" s="295"/>
      <c r="BH40" s="295"/>
      <c r="BI40" s="295"/>
      <c r="BJ40" s="295"/>
      <c r="BK40" s="295"/>
      <c r="BL40" s="295"/>
      <c r="BM40" s="295"/>
      <c r="BN40" s="208"/>
      <c r="BO40" s="208"/>
      <c r="BP40" s="295"/>
      <c r="BQ40" s="295"/>
      <c r="BR40" s="295"/>
      <c r="BS40" s="295"/>
      <c r="BT40" s="295"/>
      <c r="BU40" s="295"/>
      <c r="BV40" s="295"/>
      <c r="BW40" s="295"/>
      <c r="BX40" s="295"/>
      <c r="BY40" s="295"/>
      <c r="BZ40" s="295"/>
      <c r="CA40" s="208"/>
      <c r="CB40" s="208"/>
      <c r="CC40" s="295"/>
      <c r="CD40" s="295"/>
      <c r="CE40" s="295"/>
      <c r="CF40" s="295"/>
      <c r="CG40" s="295"/>
      <c r="CH40" s="295"/>
      <c r="CI40" s="295"/>
      <c r="CJ40" s="295"/>
      <c r="CK40" s="295"/>
      <c r="CL40" s="295"/>
      <c r="CM40" s="295"/>
      <c r="CN40" s="208"/>
      <c r="CO40" s="208"/>
      <c r="CP40" s="295"/>
      <c r="CQ40" s="295"/>
      <c r="CR40" s="295"/>
      <c r="CS40" s="295"/>
      <c r="CT40" s="295"/>
      <c r="CU40" s="295"/>
      <c r="CV40" s="295"/>
      <c r="CW40" s="295"/>
      <c r="CX40" s="295"/>
      <c r="CY40" s="295"/>
      <c r="CZ40" s="295"/>
      <c r="DA40" s="208"/>
      <c r="DB40" s="208"/>
      <c r="DC40" s="295"/>
      <c r="DD40" s="295"/>
      <c r="DE40" s="295"/>
      <c r="DF40" s="295"/>
      <c r="DG40" s="295"/>
      <c r="DH40" s="295"/>
      <c r="DI40" s="295"/>
      <c r="DJ40" s="295"/>
      <c r="DK40" s="295"/>
      <c r="DL40" s="295"/>
      <c r="DM40" s="295"/>
      <c r="DN40" s="208"/>
      <c r="DO40" s="208"/>
      <c r="DP40" s="295"/>
      <c r="DQ40" s="295"/>
      <c r="DR40" s="295"/>
      <c r="DS40" s="295"/>
      <c r="DT40" s="295"/>
      <c r="DU40" s="295"/>
      <c r="DV40" s="295"/>
      <c r="DW40" s="295"/>
      <c r="DX40" s="295"/>
      <c r="DY40" s="295"/>
      <c r="DZ40" s="295"/>
      <c r="EA40" s="208"/>
      <c r="EB40" s="208"/>
      <c r="EC40" s="295"/>
      <c r="ED40" s="295"/>
      <c r="EE40" s="295"/>
      <c r="EF40" s="295"/>
      <c r="EG40" s="295"/>
      <c r="EH40" s="295"/>
      <c r="EI40" s="295"/>
      <c r="EJ40" s="295"/>
      <c r="EK40" s="295"/>
      <c r="EL40" s="295"/>
      <c r="EM40" s="295"/>
      <c r="EN40" s="208"/>
      <c r="EO40" s="208"/>
      <c r="EP40" s="295"/>
      <c r="EQ40" s="295"/>
      <c r="ER40" s="295"/>
      <c r="ES40" s="295"/>
      <c r="ET40" s="295"/>
      <c r="EU40" s="295"/>
      <c r="EV40" s="295"/>
      <c r="EW40" s="295"/>
      <c r="EX40" s="295"/>
      <c r="EY40" s="295"/>
      <c r="EZ40" s="295"/>
      <c r="FA40" s="208"/>
      <c r="FB40" s="208"/>
      <c r="FC40" s="295"/>
      <c r="FD40" s="295"/>
      <c r="FE40" s="295"/>
      <c r="FF40" s="295"/>
      <c r="FG40" s="295"/>
      <c r="FH40" s="295"/>
      <c r="FI40" s="295"/>
      <c r="FJ40" s="295"/>
      <c r="FK40" s="295"/>
      <c r="FL40" s="295"/>
      <c r="FM40" s="295"/>
      <c r="FN40" s="208"/>
      <c r="FO40" s="208"/>
      <c r="FP40" s="295"/>
      <c r="FQ40" s="295"/>
      <c r="FR40" s="295"/>
      <c r="FS40" s="295"/>
      <c r="FT40" s="295"/>
      <c r="FU40" s="295"/>
      <c r="FV40" s="295"/>
      <c r="FW40" s="295"/>
      <c r="FX40" s="295"/>
      <c r="FY40" s="295"/>
      <c r="FZ40" s="295"/>
      <c r="GA40" s="208"/>
      <c r="GB40" s="208"/>
      <c r="GC40" s="295"/>
      <c r="GD40" s="295"/>
      <c r="GE40" s="295"/>
      <c r="GF40" s="295"/>
      <c r="GG40" s="295"/>
      <c r="GH40" s="295"/>
      <c r="GI40" s="295"/>
      <c r="GJ40" s="295"/>
      <c r="GK40" s="295"/>
      <c r="GL40" s="295"/>
      <c r="GM40" s="295"/>
      <c r="GN40" s="208"/>
      <c r="GO40" s="208"/>
      <c r="GP40" s="295"/>
      <c r="GQ40" s="295"/>
      <c r="GR40" s="295"/>
      <c r="GS40" s="295"/>
      <c r="GT40" s="295"/>
      <c r="GU40" s="295"/>
      <c r="GV40" s="295"/>
      <c r="GW40" s="295"/>
      <c r="GX40" s="295"/>
      <c r="GY40" s="295"/>
      <c r="GZ40" s="295"/>
      <c r="HA40" s="208"/>
      <c r="HB40" s="208"/>
      <c r="HC40" s="295"/>
      <c r="HD40" s="295"/>
      <c r="HE40" s="295"/>
      <c r="HF40" s="295"/>
      <c r="HG40" s="295"/>
      <c r="HH40" s="295"/>
      <c r="HI40" s="295"/>
      <c r="HJ40" s="295"/>
      <c r="HK40" s="295"/>
      <c r="HL40" s="295"/>
      <c r="HM40" s="295"/>
      <c r="HN40" s="208"/>
      <c r="HO40" s="208"/>
      <c r="HP40" s="295"/>
      <c r="HQ40" s="295"/>
      <c r="HR40" s="295"/>
      <c r="HS40" s="295"/>
      <c r="HT40" s="295"/>
      <c r="HU40" s="295"/>
      <c r="HV40" s="295"/>
      <c r="HW40" s="295"/>
      <c r="HX40" s="295"/>
      <c r="HY40" s="295"/>
      <c r="HZ40" s="295"/>
      <c r="IA40" s="208"/>
      <c r="IB40" s="208"/>
      <c r="IC40" s="295"/>
      <c r="ID40" s="295"/>
      <c r="IE40" s="295"/>
      <c r="IF40" s="295"/>
      <c r="IG40" s="295"/>
      <c r="IH40" s="295"/>
      <c r="II40" s="295"/>
      <c r="IJ40" s="295"/>
      <c r="IK40" s="295"/>
      <c r="IL40" s="295"/>
      <c r="IM40" s="295"/>
      <c r="IN40" s="208"/>
      <c r="IO40" s="208"/>
      <c r="IP40" s="295"/>
      <c r="IQ40" s="295"/>
      <c r="IR40" s="295"/>
      <c r="IS40" s="295"/>
      <c r="IT40" s="295"/>
      <c r="IU40" s="295"/>
      <c r="IV40" s="295"/>
    </row>
    <row r="41" spans="1:256" x14ac:dyDescent="0.2">
      <c r="A41" s="219"/>
      <c r="B41" s="220"/>
      <c r="C41" s="280"/>
      <c r="D41" s="280"/>
      <c r="E41" s="280"/>
      <c r="F41" s="280"/>
      <c r="G41" s="280"/>
      <c r="H41" s="280"/>
      <c r="I41" s="280"/>
      <c r="J41" s="280"/>
      <c r="K41" s="280"/>
      <c r="L41" s="280"/>
      <c r="M41" s="281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0"/>
      <c r="D42" s="280"/>
      <c r="E42" s="280"/>
      <c r="F42" s="280"/>
      <c r="G42" s="280"/>
      <c r="H42" s="280"/>
      <c r="I42" s="280"/>
      <c r="J42" s="280"/>
      <c r="K42" s="280"/>
      <c r="L42" s="280"/>
      <c r="M42" s="281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0"/>
      <c r="D43" s="280"/>
      <c r="E43" s="280"/>
      <c r="F43" s="280"/>
      <c r="G43" s="280"/>
      <c r="H43" s="280"/>
      <c r="I43" s="280"/>
      <c r="J43" s="280"/>
      <c r="K43" s="280"/>
      <c r="L43" s="280"/>
      <c r="M43" s="281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0"/>
      <c r="D44" s="280"/>
      <c r="E44" s="280"/>
      <c r="F44" s="280"/>
      <c r="G44" s="280"/>
      <c r="H44" s="280"/>
      <c r="I44" s="280"/>
      <c r="J44" s="280"/>
      <c r="K44" s="280"/>
      <c r="L44" s="280"/>
      <c r="M44" s="281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0"/>
      <c r="D45" s="280"/>
      <c r="E45" s="280"/>
      <c r="F45" s="280"/>
      <c r="G45" s="280"/>
      <c r="H45" s="280"/>
      <c r="I45" s="280"/>
      <c r="J45" s="280"/>
      <c r="K45" s="280"/>
      <c r="L45" s="280"/>
      <c r="M45" s="281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0"/>
      <c r="D46" s="280"/>
      <c r="E46" s="280"/>
      <c r="F46" s="280"/>
      <c r="G46" s="280"/>
      <c r="H46" s="280"/>
      <c r="I46" s="280"/>
      <c r="J46" s="280"/>
      <c r="K46" s="280"/>
      <c r="L46" s="280"/>
      <c r="M46" s="281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0"/>
      <c r="D47" s="280"/>
      <c r="E47" s="280"/>
      <c r="F47" s="280"/>
      <c r="G47" s="280"/>
      <c r="H47" s="280"/>
      <c r="I47" s="280"/>
      <c r="J47" s="280"/>
      <c r="K47" s="280"/>
      <c r="L47" s="280"/>
      <c r="M47" s="281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0"/>
      <c r="D48" s="280"/>
      <c r="E48" s="280"/>
      <c r="F48" s="280"/>
      <c r="G48" s="280"/>
      <c r="H48" s="280"/>
      <c r="I48" s="280"/>
      <c r="J48" s="280"/>
      <c r="K48" s="280"/>
      <c r="L48" s="280"/>
      <c r="M48" s="281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0"/>
      <c r="D49" s="280"/>
      <c r="E49" s="280"/>
      <c r="F49" s="280"/>
      <c r="G49" s="280"/>
      <c r="H49" s="280"/>
      <c r="I49" s="280"/>
      <c r="J49" s="280"/>
      <c r="K49" s="280"/>
      <c r="L49" s="280"/>
      <c r="M49" s="281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0"/>
      <c r="D50" s="280"/>
      <c r="E50" s="280"/>
      <c r="F50" s="280"/>
      <c r="G50" s="280"/>
      <c r="H50" s="280"/>
      <c r="I50" s="280"/>
      <c r="J50" s="280"/>
      <c r="K50" s="280"/>
      <c r="L50" s="280"/>
      <c r="M50" s="281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0"/>
      <c r="D51" s="280"/>
      <c r="E51" s="280"/>
      <c r="F51" s="280"/>
      <c r="G51" s="280"/>
      <c r="H51" s="280"/>
      <c r="I51" s="280"/>
      <c r="J51" s="280"/>
      <c r="K51" s="280"/>
      <c r="L51" s="280"/>
      <c r="M51" s="281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0"/>
      <c r="D52" s="280"/>
      <c r="E52" s="280"/>
      <c r="F52" s="280"/>
      <c r="G52" s="280"/>
      <c r="H52" s="280"/>
      <c r="I52" s="280"/>
      <c r="J52" s="280"/>
      <c r="K52" s="280"/>
      <c r="L52" s="280"/>
      <c r="M52" s="281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0"/>
      <c r="D53" s="280"/>
      <c r="E53" s="280"/>
      <c r="F53" s="280"/>
      <c r="G53" s="280"/>
      <c r="H53" s="280"/>
      <c r="I53" s="280"/>
      <c r="J53" s="280"/>
      <c r="K53" s="280"/>
      <c r="L53" s="280"/>
      <c r="M53" s="281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0"/>
      <c r="D54" s="280"/>
      <c r="E54" s="280"/>
      <c r="F54" s="280"/>
      <c r="G54" s="280"/>
      <c r="H54" s="280"/>
      <c r="I54" s="280"/>
      <c r="J54" s="280"/>
      <c r="K54" s="280"/>
      <c r="L54" s="280"/>
      <c r="M54" s="281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0"/>
      <c r="D55" s="280"/>
      <c r="E55" s="280"/>
      <c r="F55" s="280"/>
      <c r="G55" s="280"/>
      <c r="H55" s="280"/>
      <c r="I55" s="280"/>
      <c r="J55" s="280"/>
      <c r="K55" s="280"/>
      <c r="L55" s="280"/>
      <c r="M55" s="281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0"/>
      <c r="D56" s="280"/>
      <c r="E56" s="280"/>
      <c r="F56" s="280"/>
      <c r="G56" s="280"/>
      <c r="H56" s="280"/>
      <c r="I56" s="280"/>
      <c r="J56" s="280"/>
      <c r="K56" s="280"/>
      <c r="L56" s="280"/>
      <c r="M56" s="281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0"/>
      <c r="D57" s="280"/>
      <c r="E57" s="280"/>
      <c r="F57" s="280"/>
      <c r="G57" s="280"/>
      <c r="H57" s="280"/>
      <c r="I57" s="280"/>
      <c r="J57" s="280"/>
      <c r="K57" s="280"/>
      <c r="L57" s="280"/>
      <c r="M57" s="281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0"/>
      <c r="D58" s="280"/>
      <c r="E58" s="280"/>
      <c r="F58" s="280"/>
      <c r="G58" s="280"/>
      <c r="H58" s="280"/>
      <c r="I58" s="280"/>
      <c r="J58" s="280"/>
      <c r="K58" s="280"/>
      <c r="L58" s="280"/>
      <c r="M58" s="281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0"/>
      <c r="D59" s="280"/>
      <c r="E59" s="280"/>
      <c r="F59" s="280"/>
      <c r="G59" s="280"/>
      <c r="H59" s="280"/>
      <c r="I59" s="280"/>
      <c r="J59" s="280"/>
      <c r="K59" s="280"/>
      <c r="L59" s="280"/>
      <c r="M59" s="281"/>
    </row>
    <row r="60" spans="1:256" x14ac:dyDescent="0.2">
      <c r="A60" s="219"/>
      <c r="B60" s="220"/>
      <c r="C60" s="280"/>
      <c r="D60" s="280"/>
      <c r="E60" s="280"/>
      <c r="F60" s="280"/>
      <c r="G60" s="280"/>
      <c r="H60" s="280"/>
      <c r="I60" s="280"/>
      <c r="J60" s="280"/>
      <c r="K60" s="280"/>
      <c r="L60" s="280"/>
      <c r="M60" s="281"/>
    </row>
    <row r="61" spans="1:256" x14ac:dyDescent="0.2">
      <c r="A61" s="219"/>
      <c r="B61" s="220"/>
      <c r="C61" s="280"/>
      <c r="D61" s="280"/>
      <c r="E61" s="280"/>
      <c r="F61" s="280"/>
      <c r="G61" s="280"/>
      <c r="H61" s="280"/>
      <c r="I61" s="280"/>
      <c r="J61" s="280"/>
      <c r="K61" s="280"/>
      <c r="L61" s="280"/>
      <c r="M61" s="281"/>
    </row>
    <row r="62" spans="1:256" x14ac:dyDescent="0.2">
      <c r="A62" s="219"/>
      <c r="B62" s="220"/>
      <c r="C62" s="280"/>
      <c r="D62" s="280"/>
      <c r="E62" s="280"/>
      <c r="F62" s="280"/>
      <c r="G62" s="280"/>
      <c r="H62" s="280"/>
      <c r="I62" s="280"/>
      <c r="J62" s="280"/>
      <c r="K62" s="280"/>
      <c r="L62" s="280"/>
      <c r="M62" s="281"/>
    </row>
    <row r="63" spans="1:256" x14ac:dyDescent="0.2">
      <c r="A63" s="219"/>
      <c r="B63" s="220"/>
      <c r="C63" s="280"/>
      <c r="D63" s="280"/>
      <c r="E63" s="280"/>
      <c r="F63" s="280"/>
      <c r="G63" s="280"/>
      <c r="H63" s="280"/>
      <c r="I63" s="280"/>
      <c r="J63" s="280"/>
      <c r="K63" s="280"/>
      <c r="L63" s="280"/>
      <c r="M63" s="281"/>
    </row>
    <row r="64" spans="1:256" x14ac:dyDescent="0.2">
      <c r="A64" s="219"/>
      <c r="B64" s="220"/>
      <c r="C64" s="280"/>
      <c r="D64" s="280"/>
      <c r="E64" s="280"/>
      <c r="F64" s="280"/>
      <c r="G64" s="280"/>
      <c r="H64" s="280"/>
      <c r="I64" s="280"/>
      <c r="J64" s="280"/>
      <c r="K64" s="280"/>
      <c r="L64" s="280"/>
      <c r="M64" s="281"/>
    </row>
    <row r="65" spans="1:13" x14ac:dyDescent="0.2">
      <c r="A65" s="219"/>
      <c r="B65" s="220"/>
      <c r="C65" s="280"/>
      <c r="D65" s="280"/>
      <c r="E65" s="280"/>
      <c r="F65" s="280"/>
      <c r="G65" s="280"/>
      <c r="H65" s="280"/>
      <c r="I65" s="280"/>
      <c r="J65" s="280"/>
      <c r="K65" s="280"/>
      <c r="L65" s="280"/>
      <c r="M65" s="281"/>
    </row>
    <row r="66" spans="1:13" x14ac:dyDescent="0.2">
      <c r="A66" s="219"/>
      <c r="B66" s="220"/>
      <c r="C66" s="280"/>
      <c r="D66" s="280"/>
      <c r="E66" s="280"/>
      <c r="F66" s="280"/>
      <c r="G66" s="280"/>
      <c r="H66" s="280"/>
      <c r="I66" s="280"/>
      <c r="J66" s="280"/>
      <c r="K66" s="280"/>
      <c r="L66" s="280"/>
      <c r="M66" s="281"/>
    </row>
    <row r="67" spans="1:13" x14ac:dyDescent="0.2">
      <c r="A67" s="219"/>
      <c r="B67" s="220"/>
      <c r="C67" s="280"/>
      <c r="D67" s="280"/>
      <c r="E67" s="280"/>
      <c r="F67" s="280"/>
      <c r="G67" s="280"/>
      <c r="H67" s="280"/>
      <c r="I67" s="280"/>
      <c r="J67" s="280"/>
      <c r="K67" s="280"/>
      <c r="L67" s="280"/>
      <c r="M67" s="281"/>
    </row>
    <row r="68" spans="1:13" x14ac:dyDescent="0.2">
      <c r="A68" s="219"/>
      <c r="B68" s="220"/>
      <c r="C68" s="280"/>
      <c r="D68" s="280"/>
      <c r="E68" s="280"/>
      <c r="F68" s="280"/>
      <c r="G68" s="280"/>
      <c r="H68" s="280"/>
      <c r="I68" s="280"/>
      <c r="J68" s="280"/>
      <c r="K68" s="280"/>
      <c r="L68" s="280"/>
      <c r="M68" s="281"/>
    </row>
    <row r="69" spans="1:13" x14ac:dyDescent="0.2">
      <c r="A69" s="219"/>
      <c r="B69" s="220"/>
      <c r="C69" s="280"/>
      <c r="D69" s="280"/>
      <c r="E69" s="280"/>
      <c r="F69" s="280"/>
      <c r="G69" s="280"/>
      <c r="H69" s="280"/>
      <c r="I69" s="280"/>
      <c r="J69" s="280"/>
      <c r="K69" s="280"/>
      <c r="L69" s="280"/>
      <c r="M69" s="281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2"/>
      <c r="D73" s="282"/>
      <c r="E73" s="282"/>
      <c r="F73" s="282"/>
      <c r="G73" s="282"/>
      <c r="H73" s="282"/>
      <c r="I73" s="282"/>
      <c r="J73" s="282"/>
      <c r="K73" s="282"/>
      <c r="L73" s="282"/>
      <c r="M73" s="282"/>
    </row>
    <row r="74" spans="1:13" x14ac:dyDescent="0.2">
      <c r="A74" s="212"/>
      <c r="B74" s="212"/>
      <c r="C74" s="282"/>
      <c r="D74" s="282"/>
      <c r="E74" s="282"/>
      <c r="F74" s="282"/>
      <c r="G74" s="282"/>
      <c r="H74" s="282"/>
      <c r="I74" s="282"/>
      <c r="J74" s="282"/>
      <c r="K74" s="282"/>
      <c r="L74" s="282"/>
      <c r="M74" s="282"/>
    </row>
    <row r="75" spans="1:13" x14ac:dyDescent="0.2">
      <c r="A75" s="212"/>
      <c r="B75" s="212"/>
      <c r="C75" s="282"/>
      <c r="D75" s="282"/>
      <c r="E75" s="282"/>
      <c r="F75" s="282"/>
      <c r="G75" s="282"/>
      <c r="H75" s="282"/>
      <c r="I75" s="282"/>
      <c r="J75" s="282"/>
      <c r="K75" s="282"/>
      <c r="L75" s="282"/>
      <c r="M75" s="282"/>
    </row>
    <row r="76" spans="1:13" x14ac:dyDescent="0.2">
      <c r="A76" s="212"/>
      <c r="B76" s="212"/>
      <c r="C76" s="282"/>
      <c r="D76" s="282"/>
      <c r="E76" s="282"/>
      <c r="F76" s="282"/>
      <c r="G76" s="282"/>
      <c r="H76" s="282"/>
      <c r="I76" s="282"/>
      <c r="J76" s="282"/>
      <c r="K76" s="282"/>
      <c r="L76" s="282"/>
      <c r="M76" s="282"/>
    </row>
    <row r="77" spans="1:13" x14ac:dyDescent="0.2">
      <c r="A77" s="212"/>
      <c r="B77" s="212"/>
      <c r="C77" s="282"/>
      <c r="D77" s="282"/>
      <c r="E77" s="282"/>
      <c r="F77" s="282"/>
      <c r="G77" s="282"/>
      <c r="H77" s="282"/>
      <c r="I77" s="282"/>
      <c r="J77" s="282"/>
      <c r="K77" s="282"/>
      <c r="L77" s="282"/>
      <c r="M77" s="282"/>
    </row>
    <row r="78" spans="1:13" x14ac:dyDescent="0.2">
      <c r="A78" s="212"/>
      <c r="B78" s="212"/>
      <c r="C78" s="282"/>
      <c r="D78" s="282"/>
      <c r="E78" s="282"/>
      <c r="F78" s="282"/>
      <c r="G78" s="282"/>
      <c r="H78" s="282"/>
      <c r="I78" s="282"/>
      <c r="J78" s="282"/>
      <c r="K78" s="282"/>
      <c r="L78" s="282"/>
      <c r="M78" s="282"/>
    </row>
    <row r="79" spans="1:13" x14ac:dyDescent="0.2">
      <c r="A79" s="212"/>
      <c r="B79" s="212"/>
      <c r="C79" s="282"/>
      <c r="D79" s="282"/>
      <c r="E79" s="282"/>
      <c r="F79" s="282"/>
      <c r="G79" s="282"/>
      <c r="H79" s="282"/>
      <c r="I79" s="282"/>
      <c r="J79" s="282"/>
      <c r="K79" s="282"/>
      <c r="L79" s="282"/>
      <c r="M79" s="282"/>
    </row>
    <row r="80" spans="1:13" x14ac:dyDescent="0.2">
      <c r="A80" s="212"/>
      <c r="B80" s="212"/>
      <c r="C80" s="282"/>
      <c r="D80" s="282"/>
      <c r="E80" s="282"/>
      <c r="F80" s="282"/>
      <c r="G80" s="282"/>
      <c r="H80" s="282"/>
      <c r="I80" s="282"/>
      <c r="J80" s="282"/>
      <c r="K80" s="282"/>
      <c r="L80" s="282"/>
      <c r="M80" s="282"/>
    </row>
    <row r="81" spans="1:13" x14ac:dyDescent="0.2">
      <c r="A81" s="212"/>
      <c r="B81" s="212"/>
      <c r="C81" s="282"/>
      <c r="D81" s="282"/>
      <c r="E81" s="282"/>
      <c r="F81" s="282"/>
      <c r="G81" s="282"/>
      <c r="H81" s="282"/>
      <c r="I81" s="282"/>
      <c r="J81" s="282"/>
      <c r="K81" s="282"/>
      <c r="L81" s="282"/>
      <c r="M81" s="282"/>
    </row>
    <row r="82" spans="1:13" x14ac:dyDescent="0.2">
      <c r="A82" s="212"/>
      <c r="B82" s="212"/>
      <c r="C82" s="282"/>
      <c r="D82" s="282"/>
      <c r="E82" s="282"/>
      <c r="F82" s="282"/>
      <c r="G82" s="282"/>
      <c r="H82" s="282"/>
      <c r="I82" s="282"/>
      <c r="J82" s="282"/>
      <c r="K82" s="282"/>
      <c r="L82" s="282"/>
      <c r="M82" s="282"/>
    </row>
    <row r="83" spans="1:13" x14ac:dyDescent="0.2">
      <c r="A83" s="212"/>
      <c r="B83" s="212"/>
      <c r="C83" s="282"/>
      <c r="D83" s="282"/>
      <c r="E83" s="282"/>
      <c r="F83" s="282"/>
      <c r="G83" s="282"/>
      <c r="H83" s="282"/>
      <c r="I83" s="282"/>
      <c r="J83" s="282"/>
      <c r="K83" s="282"/>
      <c r="L83" s="282"/>
      <c r="M83" s="282"/>
    </row>
    <row r="84" spans="1:13" x14ac:dyDescent="0.2">
      <c r="A84" s="212"/>
      <c r="B84" s="212"/>
      <c r="C84" s="282"/>
      <c r="D84" s="282"/>
      <c r="E84" s="282"/>
      <c r="F84" s="282"/>
      <c r="G84" s="282"/>
      <c r="H84" s="282"/>
      <c r="I84" s="282"/>
      <c r="J84" s="282"/>
      <c r="K84" s="282"/>
      <c r="L84" s="282"/>
      <c r="M84" s="282"/>
    </row>
    <row r="85" spans="1:13" x14ac:dyDescent="0.2">
      <c r="A85" s="212"/>
      <c r="B85" s="212"/>
      <c r="C85" s="282"/>
      <c r="D85" s="282"/>
      <c r="E85" s="282"/>
      <c r="F85" s="282"/>
      <c r="G85" s="282"/>
      <c r="H85" s="282"/>
      <c r="I85" s="282"/>
      <c r="J85" s="282"/>
      <c r="K85" s="282"/>
      <c r="L85" s="282"/>
      <c r="M85" s="282"/>
    </row>
    <row r="86" spans="1:13" x14ac:dyDescent="0.2">
      <c r="A86" s="212"/>
      <c r="B86" s="212"/>
      <c r="C86" s="282"/>
      <c r="D86" s="282"/>
      <c r="E86" s="282"/>
      <c r="F86" s="282"/>
      <c r="G86" s="282"/>
      <c r="H86" s="282"/>
      <c r="I86" s="282"/>
      <c r="J86" s="282"/>
      <c r="K86" s="282"/>
      <c r="L86" s="282"/>
      <c r="M86" s="282"/>
    </row>
    <row r="87" spans="1:13" x14ac:dyDescent="0.2">
      <c r="A87" s="212"/>
      <c r="B87" s="212"/>
      <c r="C87" s="282"/>
      <c r="D87" s="282"/>
      <c r="E87" s="282"/>
      <c r="F87" s="282"/>
      <c r="G87" s="282"/>
      <c r="H87" s="282"/>
      <c r="I87" s="282"/>
      <c r="J87" s="282"/>
      <c r="K87" s="282"/>
      <c r="L87" s="282"/>
      <c r="M87" s="282"/>
    </row>
    <row r="88" spans="1:13" x14ac:dyDescent="0.2">
      <c r="A88" s="212"/>
      <c r="B88" s="212"/>
      <c r="C88" s="282"/>
      <c r="D88" s="282"/>
      <c r="E88" s="282"/>
      <c r="F88" s="282"/>
      <c r="G88" s="282"/>
      <c r="H88" s="282"/>
      <c r="I88" s="282"/>
      <c r="J88" s="282"/>
      <c r="K88" s="282"/>
      <c r="L88" s="282"/>
      <c r="M88" s="282"/>
    </row>
    <row r="89" spans="1:13" x14ac:dyDescent="0.2">
      <c r="A89" s="212"/>
      <c r="B89" s="212"/>
      <c r="C89" s="282"/>
      <c r="D89" s="282"/>
      <c r="E89" s="282"/>
      <c r="F89" s="282"/>
      <c r="G89" s="282"/>
      <c r="H89" s="282"/>
      <c r="I89" s="282"/>
      <c r="J89" s="282"/>
      <c r="K89" s="282"/>
      <c r="L89" s="282"/>
      <c r="M89" s="282"/>
    </row>
    <row r="90" spans="1:13" x14ac:dyDescent="0.2">
      <c r="A90" s="212"/>
      <c r="B90" s="212"/>
      <c r="C90" s="282"/>
      <c r="D90" s="282"/>
      <c r="E90" s="282"/>
      <c r="F90" s="282"/>
      <c r="G90" s="282"/>
      <c r="H90" s="282"/>
      <c r="I90" s="282"/>
      <c r="J90" s="282"/>
      <c r="K90" s="282"/>
      <c r="L90" s="282"/>
      <c r="M90" s="282"/>
    </row>
  </sheetData>
  <sheetProtection password="B70A" sheet="1" objects="1" scenarios="1"/>
  <mergeCells count="223">
    <mergeCell ref="C61:M61"/>
    <mergeCell ref="C53:M53"/>
    <mergeCell ref="C54:M54"/>
    <mergeCell ref="C55:M55"/>
    <mergeCell ref="C56:M56"/>
    <mergeCell ref="C57:M57"/>
    <mergeCell ref="C59:M59"/>
    <mergeCell ref="C60:M60"/>
    <mergeCell ref="C58:M58"/>
    <mergeCell ref="EP40:EZ40"/>
    <mergeCell ref="C52:M52"/>
    <mergeCell ref="C50:M50"/>
    <mergeCell ref="C47:M47"/>
    <mergeCell ref="C48:M48"/>
    <mergeCell ref="C49:M49"/>
    <mergeCell ref="DP40:DZ40"/>
    <mergeCell ref="IC40:I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GC39:GM39"/>
    <mergeCell ref="GP39:GZ39"/>
    <mergeCell ref="BP39:BZ39"/>
    <mergeCell ref="BC40:BM40"/>
    <mergeCell ref="BP40:BZ40"/>
    <mergeCell ref="FC40:FM40"/>
    <mergeCell ref="FP40:FZ40"/>
    <mergeCell ref="CC40:CM40"/>
    <mergeCell ref="CP40:CZ40"/>
    <mergeCell ref="DC40:DM40"/>
    <mergeCell ref="C51:M51"/>
    <mergeCell ref="P39:Z39"/>
    <mergeCell ref="AC39:AM39"/>
    <mergeCell ref="AP39:AZ39"/>
    <mergeCell ref="HP39:HZ39"/>
    <mergeCell ref="IC39:IM39"/>
    <mergeCell ref="HC39:HM39"/>
    <mergeCell ref="DC39:DM39"/>
    <mergeCell ref="DP39:DZ39"/>
    <mergeCell ref="EC39:EM39"/>
    <mergeCell ref="HC38:HM38"/>
    <mergeCell ref="HP38:HZ38"/>
    <mergeCell ref="IC38:IM38"/>
    <mergeCell ref="IP38:IV38"/>
    <mergeCell ref="CC39:CM39"/>
    <mergeCell ref="CP39:CZ39"/>
    <mergeCell ref="IP39:IV39"/>
    <mergeCell ref="EP39:EZ39"/>
    <mergeCell ref="FC39:FM39"/>
    <mergeCell ref="FP39:FZ39"/>
    <mergeCell ref="EC38:EM38"/>
    <mergeCell ref="EP38:EZ38"/>
    <mergeCell ref="FC38:FM38"/>
    <mergeCell ref="FP38:FZ38"/>
    <mergeCell ref="GC38:GM38"/>
    <mergeCell ref="GP38:GZ38"/>
    <mergeCell ref="BP38:BZ38"/>
    <mergeCell ref="CC38:CM38"/>
    <mergeCell ref="CC32:CM32"/>
    <mergeCell ref="CP38:CZ38"/>
    <mergeCell ref="DC38:DM38"/>
    <mergeCell ref="DP38:DZ38"/>
    <mergeCell ref="GP32:GZ32"/>
    <mergeCell ref="HC32:HM32"/>
    <mergeCell ref="DC32:DM32"/>
    <mergeCell ref="DP32:DZ32"/>
    <mergeCell ref="EC32:EM32"/>
    <mergeCell ref="EP32:EZ32"/>
    <mergeCell ref="FP32:FZ32"/>
    <mergeCell ref="GC32:GM32"/>
    <mergeCell ref="C44:M44"/>
    <mergeCell ref="P32:Z32"/>
    <mergeCell ref="AC32:AM32"/>
    <mergeCell ref="AP32:AZ32"/>
    <mergeCell ref="P38:Z38"/>
    <mergeCell ref="AC38:AM38"/>
    <mergeCell ref="AP38:AZ38"/>
    <mergeCell ref="C43:M43"/>
    <mergeCell ref="GP31:GZ31"/>
    <mergeCell ref="HC31:HM31"/>
    <mergeCell ref="HP31:HZ31"/>
    <mergeCell ref="IC31:IM31"/>
    <mergeCell ref="IP31:IV31"/>
    <mergeCell ref="CP32:CZ32"/>
    <mergeCell ref="HP32:HZ32"/>
    <mergeCell ref="IC32:IM32"/>
    <mergeCell ref="IP32:IV32"/>
    <mergeCell ref="FC32:FM32"/>
    <mergeCell ref="DP31:DZ31"/>
    <mergeCell ref="EC31:EM31"/>
    <mergeCell ref="EP31:EZ31"/>
    <mergeCell ref="FC31:FM31"/>
    <mergeCell ref="FP31:FZ31"/>
    <mergeCell ref="GC31:GM31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DC31:DM31"/>
    <mergeCell ref="FC30:FM30"/>
    <mergeCell ref="FP30:FZ30"/>
    <mergeCell ref="GC30:GM30"/>
    <mergeCell ref="GP30:GZ30"/>
    <mergeCell ref="HC30:HM30"/>
    <mergeCell ref="HP30:HZ30"/>
    <mergeCell ref="CC30:CM30"/>
    <mergeCell ref="CP30:CZ30"/>
    <mergeCell ref="DC30:DM30"/>
    <mergeCell ref="DP30:DZ30"/>
    <mergeCell ref="EC30:EM30"/>
    <mergeCell ref="EP30:EZ30"/>
    <mergeCell ref="C37:M37"/>
    <mergeCell ref="C38:M38"/>
    <mergeCell ref="C39:M39"/>
    <mergeCell ref="C40:M40"/>
    <mergeCell ref="BC30:BM30"/>
    <mergeCell ref="BP30:BZ30"/>
    <mergeCell ref="P40:Z40"/>
    <mergeCell ref="AC40:AM40"/>
    <mergeCell ref="BP32:BZ32"/>
    <mergeCell ref="BC38:BM38"/>
    <mergeCell ref="HC29:HM29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EC29:EM29"/>
    <mergeCell ref="EP29:EZ29"/>
    <mergeCell ref="FC29:FM29"/>
    <mergeCell ref="FP29:FZ29"/>
    <mergeCell ref="GC29:GM29"/>
    <mergeCell ref="GP29:GZ29"/>
    <mergeCell ref="BC29:BM29"/>
    <mergeCell ref="BP29:BZ29"/>
    <mergeCell ref="CC29:CM29"/>
    <mergeCell ref="CP29:CZ29"/>
    <mergeCell ref="DC29:DM29"/>
    <mergeCell ref="DP29:DZ29"/>
    <mergeCell ref="P29:Z29"/>
    <mergeCell ref="AC29:AM29"/>
    <mergeCell ref="AP29:AZ29"/>
    <mergeCell ref="C32:M32"/>
    <mergeCell ref="C30:M30"/>
    <mergeCell ref="C31:M31"/>
    <mergeCell ref="P31:Z31"/>
    <mergeCell ref="AC31:AM31"/>
    <mergeCell ref="AP31:AZ31"/>
    <mergeCell ref="C5:M5"/>
    <mergeCell ref="C6:M6"/>
    <mergeCell ref="C7:M7"/>
    <mergeCell ref="C8:M8"/>
    <mergeCell ref="A2:E2"/>
    <mergeCell ref="A1:I1"/>
    <mergeCell ref="C3:M3"/>
    <mergeCell ref="C4:M4"/>
    <mergeCell ref="F2:I2"/>
    <mergeCell ref="C16:M16"/>
    <mergeCell ref="C17:M17"/>
    <mergeCell ref="C18:M18"/>
    <mergeCell ref="C19:M19"/>
    <mergeCell ref="C9:M9"/>
    <mergeCell ref="C10:M10"/>
    <mergeCell ref="C11:M11"/>
    <mergeCell ref="C12:M12"/>
    <mergeCell ref="C62:M62"/>
    <mergeCell ref="C63:M63"/>
    <mergeCell ref="C64:M64"/>
    <mergeCell ref="C65:M65"/>
    <mergeCell ref="C13:M13"/>
    <mergeCell ref="C34:M34"/>
    <mergeCell ref="C35:M35"/>
    <mergeCell ref="C36:M36"/>
    <mergeCell ref="C14:M14"/>
    <mergeCell ref="C15:M15"/>
    <mergeCell ref="C70:M70"/>
    <mergeCell ref="A72:E72"/>
    <mergeCell ref="C73:M73"/>
    <mergeCell ref="C74:M74"/>
    <mergeCell ref="C66:M66"/>
    <mergeCell ref="C67:M67"/>
    <mergeCell ref="C68:M68"/>
    <mergeCell ref="C69:M69"/>
    <mergeCell ref="C79:M79"/>
    <mergeCell ref="C80:M80"/>
    <mergeCell ref="C81:M81"/>
    <mergeCell ref="C82:M82"/>
    <mergeCell ref="C75:M75"/>
    <mergeCell ref="C76:M76"/>
    <mergeCell ref="C77:M77"/>
    <mergeCell ref="C78:M78"/>
    <mergeCell ref="C87:M87"/>
    <mergeCell ref="C88:M88"/>
    <mergeCell ref="C89:M89"/>
    <mergeCell ref="C90:M90"/>
    <mergeCell ref="C83:M83"/>
    <mergeCell ref="C84:M84"/>
    <mergeCell ref="C85:M85"/>
    <mergeCell ref="C86:M86"/>
    <mergeCell ref="C20:M20"/>
    <mergeCell ref="C29:M29"/>
    <mergeCell ref="C25:M25"/>
    <mergeCell ref="C26:M26"/>
    <mergeCell ref="C27:M27"/>
    <mergeCell ref="C28:M28"/>
    <mergeCell ref="C21:M21"/>
    <mergeCell ref="C22:M22"/>
    <mergeCell ref="C23:M23"/>
    <mergeCell ref="C24:M24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2010-08-31T12:47:08Z</cp:lastPrinted>
  <dcterms:created xsi:type="dcterms:W3CDTF">1997-12-04T19:04:30Z</dcterms:created>
  <dcterms:modified xsi:type="dcterms:W3CDTF">2025-01-09T20:25:52Z</dcterms:modified>
</cp:coreProperties>
</file>