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922D57C-4D7C-4015-A490-28779F2EE69F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843D765C-92D4-4F53-A6BA-53F2EE27624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C112" i="2" s="1"/>
  <c r="L214" i="1"/>
  <c r="L232" i="1"/>
  <c r="D39" i="13"/>
  <c r="F13" i="13"/>
  <c r="G13" i="13"/>
  <c r="L198" i="1"/>
  <c r="C19" i="10" s="1"/>
  <c r="E13" i="13"/>
  <c r="C13" i="13" s="1"/>
  <c r="L216" i="1"/>
  <c r="L234" i="1"/>
  <c r="F16" i="13"/>
  <c r="G16" i="13"/>
  <c r="L201" i="1"/>
  <c r="L219" i="1"/>
  <c r="C117" i="2" s="1"/>
  <c r="L237" i="1"/>
  <c r="E16" i="13"/>
  <c r="C16" i="13" s="1"/>
  <c r="F5" i="13"/>
  <c r="D5" i="13" s="1"/>
  <c r="G5" i="13"/>
  <c r="L189" i="1"/>
  <c r="L190" i="1"/>
  <c r="L203" i="1" s="1"/>
  <c r="L191" i="1"/>
  <c r="C12" i="10" s="1"/>
  <c r="L192" i="1"/>
  <c r="C13" i="10" s="1"/>
  <c r="L207" i="1"/>
  <c r="L221" i="1" s="1"/>
  <c r="L208" i="1"/>
  <c r="L209" i="1"/>
  <c r="L210" i="1"/>
  <c r="L225" i="1"/>
  <c r="C101" i="2" s="1"/>
  <c r="L226" i="1"/>
  <c r="C102" i="2" s="1"/>
  <c r="C11" i="10"/>
  <c r="L227" i="1"/>
  <c r="L228" i="1"/>
  <c r="F6" i="13"/>
  <c r="G6" i="13"/>
  <c r="L194" i="1"/>
  <c r="C110" i="2" s="1"/>
  <c r="L212" i="1"/>
  <c r="L230" i="1"/>
  <c r="F7" i="13"/>
  <c r="G7" i="13"/>
  <c r="L195" i="1"/>
  <c r="D7" i="13"/>
  <c r="C7" i="13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/>
  <c r="C14" i="13"/>
  <c r="L217" i="1"/>
  <c r="L235" i="1"/>
  <c r="F15" i="13"/>
  <c r="G15" i="13"/>
  <c r="L200" i="1"/>
  <c r="C21" i="10" s="1"/>
  <c r="L218" i="1"/>
  <c r="G652" i="1" s="1"/>
  <c r="L236" i="1"/>
  <c r="F17" i="13"/>
  <c r="G17" i="13"/>
  <c r="L243" i="1"/>
  <c r="D17" i="13" s="1"/>
  <c r="C17" i="13" s="1"/>
  <c r="F18" i="13"/>
  <c r="G18" i="13"/>
  <c r="L244" i="1"/>
  <c r="F19" i="13"/>
  <c r="D19" i="13" s="1"/>
  <c r="C19" i="13" s="1"/>
  <c r="G19" i="13"/>
  <c r="L245" i="1"/>
  <c r="F29" i="13"/>
  <c r="G29" i="13"/>
  <c r="L350" i="1"/>
  <c r="L354" i="1" s="1"/>
  <c r="L351" i="1"/>
  <c r="F651" i="1" s="1"/>
  <c r="I651" i="1" s="1"/>
  <c r="L352" i="1"/>
  <c r="I359" i="1"/>
  <c r="J282" i="1"/>
  <c r="F31" i="13" s="1"/>
  <c r="J301" i="1"/>
  <c r="J320" i="1"/>
  <c r="K282" i="1"/>
  <c r="G31" i="13"/>
  <c r="G33" i="13"/>
  <c r="K301" i="1"/>
  <c r="K320" i="1"/>
  <c r="L268" i="1"/>
  <c r="E101" i="2"/>
  <c r="L269" i="1"/>
  <c r="L270" i="1"/>
  <c r="E103" i="2" s="1"/>
  <c r="L271" i="1"/>
  <c r="L273" i="1"/>
  <c r="L274" i="1"/>
  <c r="L275" i="1"/>
  <c r="E112" i="2" s="1"/>
  <c r="L276" i="1"/>
  <c r="E113" i="2" s="1"/>
  <c r="L277" i="1"/>
  <c r="L278" i="1"/>
  <c r="L279" i="1"/>
  <c r="E116" i="2" s="1"/>
  <c r="L280" i="1"/>
  <c r="E117" i="2" s="1"/>
  <c r="L287" i="1"/>
  <c r="L301" i="1" s="1"/>
  <c r="L288" i="1"/>
  <c r="L289" i="1"/>
  <c r="L290" i="1"/>
  <c r="E104" i="2" s="1"/>
  <c r="L292" i="1"/>
  <c r="L293" i="1"/>
  <c r="C16" i="10" s="1"/>
  <c r="L294" i="1"/>
  <c r="C17" i="10" s="1"/>
  <c r="L295" i="1"/>
  <c r="L296" i="1"/>
  <c r="L297" i="1"/>
  <c r="C20" i="10" s="1"/>
  <c r="L298" i="1"/>
  <c r="L299" i="1"/>
  <c r="L306" i="1"/>
  <c r="L307" i="1"/>
  <c r="L308" i="1"/>
  <c r="L320" i="1" s="1"/>
  <c r="L309" i="1"/>
  <c r="L311" i="1"/>
  <c r="C15" i="10" s="1"/>
  <c r="L312" i="1"/>
  <c r="L313" i="1"/>
  <c r="L314" i="1"/>
  <c r="L315" i="1"/>
  <c r="L316" i="1"/>
  <c r="L317" i="1"/>
  <c r="H652" i="1" s="1"/>
  <c r="L318" i="1"/>
  <c r="L325" i="1"/>
  <c r="L326" i="1"/>
  <c r="E106" i="2" s="1"/>
  <c r="L327" i="1"/>
  <c r="L252" i="1"/>
  <c r="H25" i="13" s="1"/>
  <c r="L253" i="1"/>
  <c r="L333" i="1"/>
  <c r="L343" i="1" s="1"/>
  <c r="L334" i="1"/>
  <c r="E124" i="2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L604" i="1" s="1"/>
  <c r="F653" i="1"/>
  <c r="C40" i="10"/>
  <c r="F52" i="1"/>
  <c r="C48" i="2" s="1"/>
  <c r="G52" i="1"/>
  <c r="H52" i="1"/>
  <c r="E48" i="2"/>
  <c r="I52" i="1"/>
  <c r="I104" i="1" s="1"/>
  <c r="C35" i="10"/>
  <c r="F71" i="1"/>
  <c r="F86" i="1"/>
  <c r="C50" i="2"/>
  <c r="C54" i="2" s="1"/>
  <c r="F103" i="1"/>
  <c r="F104" i="1" s="1"/>
  <c r="G103" i="1"/>
  <c r="G104" i="1" s="1"/>
  <c r="H71" i="1"/>
  <c r="H86" i="1"/>
  <c r="H103" i="1"/>
  <c r="H104" i="1"/>
  <c r="I103" i="1"/>
  <c r="J103" i="1"/>
  <c r="J104" i="1"/>
  <c r="C37" i="10"/>
  <c r="F113" i="1"/>
  <c r="F132" i="1" s="1"/>
  <c r="C38" i="10" s="1"/>
  <c r="F128" i="1"/>
  <c r="G113" i="1"/>
  <c r="G128" i="1"/>
  <c r="G132" i="1"/>
  <c r="H113" i="1"/>
  <c r="H132" i="1" s="1"/>
  <c r="H128" i="1"/>
  <c r="I113" i="1"/>
  <c r="I128" i="1"/>
  <c r="I132" i="1" s="1"/>
  <c r="J113" i="1"/>
  <c r="J132" i="1" s="1"/>
  <c r="J128" i="1"/>
  <c r="F139" i="1"/>
  <c r="F154" i="1"/>
  <c r="F161" i="1"/>
  <c r="G139" i="1"/>
  <c r="G161" i="1" s="1"/>
  <c r="G154" i="1"/>
  <c r="H139" i="1"/>
  <c r="E77" i="2" s="1"/>
  <c r="E83" i="2" s="1"/>
  <c r="H154" i="1"/>
  <c r="H161" i="1" s="1"/>
  <c r="I139" i="1"/>
  <c r="I161" i="1" s="1"/>
  <c r="I154" i="1"/>
  <c r="L242" i="1"/>
  <c r="C105" i="2" s="1"/>
  <c r="L324" i="1"/>
  <c r="C23" i="10" s="1"/>
  <c r="L246" i="1"/>
  <c r="L260" i="1"/>
  <c r="L261" i="1"/>
  <c r="L341" i="1"/>
  <c r="C26" i="10" s="1"/>
  <c r="L342" i="1"/>
  <c r="E135" i="2" s="1"/>
  <c r="I655" i="1"/>
  <c r="I659" i="1"/>
  <c r="I660" i="1"/>
  <c r="G651" i="1"/>
  <c r="C6" i="10"/>
  <c r="C5" i="10"/>
  <c r="C42" i="10"/>
  <c r="L366" i="1"/>
  <c r="L367" i="1"/>
  <c r="L368" i="1"/>
  <c r="F122" i="2" s="1"/>
  <c r="F136" i="2" s="1"/>
  <c r="F137" i="2" s="1"/>
  <c r="L369" i="1"/>
  <c r="C29" i="10" s="1"/>
  <c r="L370" i="1"/>
  <c r="L371" i="1"/>
  <c r="L372" i="1"/>
  <c r="B2" i="10"/>
  <c r="L336" i="1"/>
  <c r="E126" i="2" s="1"/>
  <c r="L337" i="1"/>
  <c r="L338" i="1"/>
  <c r="L339" i="1"/>
  <c r="K343" i="1"/>
  <c r="L511" i="1"/>
  <c r="L514" i="1" s="1"/>
  <c r="F539" i="1"/>
  <c r="L512" i="1"/>
  <c r="F540" i="1"/>
  <c r="L513" i="1"/>
  <c r="F541" i="1"/>
  <c r="K541" i="1" s="1"/>
  <c r="L516" i="1"/>
  <c r="L519" i="1" s="1"/>
  <c r="L517" i="1"/>
  <c r="G540" i="1" s="1"/>
  <c r="K540" i="1" s="1"/>
  <c r="L518" i="1"/>
  <c r="G541" i="1"/>
  <c r="L521" i="1"/>
  <c r="L524" i="1" s="1"/>
  <c r="H539" i="1"/>
  <c r="L522" i="1"/>
  <c r="H540" i="1"/>
  <c r="L523" i="1"/>
  <c r="H541" i="1"/>
  <c r="L526" i="1"/>
  <c r="I539" i="1" s="1"/>
  <c r="I542" i="1" s="1"/>
  <c r="L527" i="1"/>
  <c r="I540" i="1"/>
  <c r="L528" i="1"/>
  <c r="I541" i="1"/>
  <c r="L531" i="1"/>
  <c r="J539" i="1" s="1"/>
  <c r="L532" i="1"/>
  <c r="J540" i="1"/>
  <c r="L533" i="1"/>
  <c r="J541" i="1" s="1"/>
  <c r="K262" i="1"/>
  <c r="J262" i="1"/>
  <c r="I262" i="1"/>
  <c r="H262" i="1"/>
  <c r="G262" i="1"/>
  <c r="L262" i="1" s="1"/>
  <c r="F262" i="1"/>
  <c r="C124" i="2"/>
  <c r="A1" i="2"/>
  <c r="A2" i="2"/>
  <c r="C9" i="2"/>
  <c r="D9" i="2"/>
  <c r="E9" i="2"/>
  <c r="F9" i="2"/>
  <c r="F19" i="2" s="1"/>
  <c r="I431" i="1"/>
  <c r="J9" i="1"/>
  <c r="G9" i="2" s="1"/>
  <c r="C10" i="2"/>
  <c r="D10" i="2"/>
  <c r="E10" i="2"/>
  <c r="F10" i="2"/>
  <c r="I432" i="1"/>
  <c r="J10" i="1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D19" i="2"/>
  <c r="C22" i="2"/>
  <c r="D22" i="2"/>
  <c r="E22" i="2"/>
  <c r="E32" i="2" s="1"/>
  <c r="F22" i="2"/>
  <c r="F32" i="2" s="1"/>
  <c r="I440" i="1"/>
  <c r="J23" i="1" s="1"/>
  <c r="C23" i="2"/>
  <c r="D23" i="2"/>
  <c r="E23" i="2"/>
  <c r="F23" i="2"/>
  <c r="I441" i="1"/>
  <c r="J24" i="1" s="1"/>
  <c r="G23" i="2" s="1"/>
  <c r="C24" i="2"/>
  <c r="C32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C30" i="2"/>
  <c r="C31" i="2"/>
  <c r="D29" i="2"/>
  <c r="E29" i="2"/>
  <c r="F29" i="2"/>
  <c r="D30" i="2"/>
  <c r="E30" i="2"/>
  <c r="F30" i="2"/>
  <c r="D31" i="2"/>
  <c r="E31" i="2"/>
  <c r="F31" i="2"/>
  <c r="I443" i="1"/>
  <c r="J32" i="1"/>
  <c r="G31" i="2" s="1"/>
  <c r="C34" i="2"/>
  <c r="C42" i="2" s="1"/>
  <c r="C43" i="2" s="1"/>
  <c r="D34" i="2"/>
  <c r="D42" i="2" s="1"/>
  <c r="D43" i="2" s="1"/>
  <c r="E34" i="2"/>
  <c r="E42" i="2" s="1"/>
  <c r="F34" i="2"/>
  <c r="C35" i="2"/>
  <c r="D35" i="2"/>
  <c r="E35" i="2"/>
  <c r="F35" i="2"/>
  <c r="F42" i="2" s="1"/>
  <c r="C36" i="2"/>
  <c r="D36" i="2"/>
  <c r="E36" i="2"/>
  <c r="F36" i="2"/>
  <c r="I446" i="1"/>
  <c r="J37" i="1"/>
  <c r="J43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D48" i="2"/>
  <c r="C49" i="2"/>
  <c r="E49" i="2"/>
  <c r="E54" i="2" s="1"/>
  <c r="E55" i="2" s="1"/>
  <c r="E96" i="2" s="1"/>
  <c r="E50" i="2"/>
  <c r="C51" i="2"/>
  <c r="D51" i="2"/>
  <c r="E51" i="2"/>
  <c r="F51" i="2"/>
  <c r="D52" i="2"/>
  <c r="D54" i="2" s="1"/>
  <c r="D55" i="2" s="1"/>
  <c r="C53" i="2"/>
  <c r="D53" i="2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 s="1"/>
  <c r="D62" i="2"/>
  <c r="C64" i="2"/>
  <c r="C65" i="2"/>
  <c r="C66" i="2"/>
  <c r="C70" i="2" s="1"/>
  <c r="C73" i="2" s="1"/>
  <c r="C67" i="2"/>
  <c r="C68" i="2"/>
  <c r="C69" i="2"/>
  <c r="F64" i="2"/>
  <c r="F65" i="2"/>
  <c r="E68" i="2"/>
  <c r="E70" i="2" s="1"/>
  <c r="E73" i="2" s="1"/>
  <c r="F68" i="2"/>
  <c r="D69" i="2"/>
  <c r="D70" i="2"/>
  <c r="E69" i="2"/>
  <c r="F69" i="2"/>
  <c r="F70" i="2" s="1"/>
  <c r="F73" i="2" s="1"/>
  <c r="G69" i="2"/>
  <c r="G70" i="2" s="1"/>
  <c r="C71" i="2"/>
  <c r="D71" i="2"/>
  <c r="D73" i="2" s="1"/>
  <c r="E71" i="2"/>
  <c r="C72" i="2"/>
  <c r="E72" i="2"/>
  <c r="C77" i="2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F95" i="2" s="1"/>
  <c r="C95" i="2"/>
  <c r="C103" i="2"/>
  <c r="C104" i="2"/>
  <c r="D107" i="2"/>
  <c r="F107" i="2"/>
  <c r="G107" i="2"/>
  <c r="E111" i="2"/>
  <c r="E114" i="2"/>
  <c r="E115" i="2"/>
  <c r="F120" i="2"/>
  <c r="G120" i="2"/>
  <c r="C122" i="2"/>
  <c r="E122" i="2"/>
  <c r="F126" i="2"/>
  <c r="D126" i="2"/>
  <c r="D136" i="2" s="1"/>
  <c r="K411" i="1"/>
  <c r="K419" i="1"/>
  <c r="K426" i="1" s="1"/>
  <c r="G126" i="2" s="1"/>
  <c r="G136" i="2" s="1"/>
  <c r="G137" i="2" s="1"/>
  <c r="K425" i="1"/>
  <c r="L255" i="1"/>
  <c r="C127" i="2"/>
  <c r="E127" i="2"/>
  <c r="L256" i="1"/>
  <c r="C128" i="2" s="1"/>
  <c r="L257" i="1"/>
  <c r="C129" i="2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F490" i="1"/>
  <c r="B153" i="2" s="1"/>
  <c r="E153" i="2"/>
  <c r="G490" i="1"/>
  <c r="K490" i="1" s="1"/>
  <c r="H490" i="1"/>
  <c r="D153" i="2" s="1"/>
  <c r="I490" i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 s="1"/>
  <c r="I493" i="1"/>
  <c r="E156" i="2" s="1"/>
  <c r="J493" i="1"/>
  <c r="F156" i="2" s="1"/>
  <c r="F19" i="1"/>
  <c r="G607" i="1"/>
  <c r="G19" i="1"/>
  <c r="G608" i="1" s="1"/>
  <c r="J608" i="1" s="1"/>
  <c r="H19" i="1"/>
  <c r="G609" i="1" s="1"/>
  <c r="J609" i="1" s="1"/>
  <c r="I19" i="1"/>
  <c r="F33" i="1"/>
  <c r="G33" i="1"/>
  <c r="H33" i="1"/>
  <c r="H44" i="1" s="1"/>
  <c r="H609" i="1" s="1"/>
  <c r="I33" i="1"/>
  <c r="F43" i="1"/>
  <c r="G43" i="1"/>
  <c r="H43" i="1"/>
  <c r="I43" i="1"/>
  <c r="G615" i="1" s="1"/>
  <c r="F169" i="1"/>
  <c r="I169" i="1"/>
  <c r="F175" i="1"/>
  <c r="F184" i="1"/>
  <c r="G175" i="1"/>
  <c r="G184" i="1" s="1"/>
  <c r="H175" i="1"/>
  <c r="H184" i="1" s="1"/>
  <c r="I175" i="1"/>
  <c r="J175" i="1"/>
  <c r="J184" i="1" s="1"/>
  <c r="F180" i="1"/>
  <c r="G180" i="1"/>
  <c r="H180" i="1"/>
  <c r="I180" i="1"/>
  <c r="I184" i="1"/>
  <c r="F203" i="1"/>
  <c r="G203" i="1"/>
  <c r="G249" i="1" s="1"/>
  <c r="G263" i="1" s="1"/>
  <c r="H203" i="1"/>
  <c r="H249" i="1" s="1"/>
  <c r="H263" i="1" s="1"/>
  <c r="I203" i="1"/>
  <c r="J203" i="1"/>
  <c r="K203" i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L248" i="1"/>
  <c r="I248" i="1"/>
  <c r="J248" i="1"/>
  <c r="K248" i="1"/>
  <c r="K249" i="1" s="1"/>
  <c r="K263" i="1" s="1"/>
  <c r="F249" i="1"/>
  <c r="F263" i="1" s="1"/>
  <c r="F282" i="1"/>
  <c r="F330" i="1"/>
  <c r="F344" i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K330" i="1" s="1"/>
  <c r="K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H393" i="1"/>
  <c r="I393" i="1"/>
  <c r="F399" i="1"/>
  <c r="G399" i="1"/>
  <c r="H399" i="1"/>
  <c r="H400" i="1" s="1"/>
  <c r="H634" i="1" s="1"/>
  <c r="J634" i="1" s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G426" i="1" s="1"/>
  <c r="H425" i="1"/>
  <c r="H426" i="1" s="1"/>
  <c r="I425" i="1"/>
  <c r="J425" i="1"/>
  <c r="F438" i="1"/>
  <c r="G629" i="1" s="1"/>
  <c r="G438" i="1"/>
  <c r="G630" i="1" s="1"/>
  <c r="J630" i="1" s="1"/>
  <c r="H438" i="1"/>
  <c r="G631" i="1" s="1"/>
  <c r="J631" i="1" s="1"/>
  <c r="F444" i="1"/>
  <c r="G444" i="1"/>
  <c r="G451" i="1" s="1"/>
  <c r="H630" i="1" s="1"/>
  <c r="H444" i="1"/>
  <c r="H451" i="1" s="1"/>
  <c r="H631" i="1" s="1"/>
  <c r="F450" i="1"/>
  <c r="G450" i="1"/>
  <c r="H450" i="1"/>
  <c r="I450" i="1"/>
  <c r="F451" i="1"/>
  <c r="H629" i="1" s="1"/>
  <c r="F460" i="1"/>
  <c r="G460" i="1"/>
  <c r="G466" i="1" s="1"/>
  <c r="H613" i="1" s="1"/>
  <c r="J613" i="1" s="1"/>
  <c r="H460" i="1"/>
  <c r="I460" i="1"/>
  <c r="J460" i="1"/>
  <c r="J466" i="1" s="1"/>
  <c r="H616" i="1" s="1"/>
  <c r="F464" i="1"/>
  <c r="F466" i="1"/>
  <c r="H612" i="1" s="1"/>
  <c r="G464" i="1"/>
  <c r="H464" i="1"/>
  <c r="H466" i="1" s="1"/>
  <c r="H614" i="1" s="1"/>
  <c r="I464" i="1"/>
  <c r="I466" i="1" s="1"/>
  <c r="H615" i="1" s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K514" i="1"/>
  <c r="F519" i="1"/>
  <c r="G519" i="1"/>
  <c r="H519" i="1"/>
  <c r="I519" i="1"/>
  <c r="J519" i="1"/>
  <c r="J535" i="1" s="1"/>
  <c r="K519" i="1"/>
  <c r="K535" i="1" s="1"/>
  <c r="F524" i="1"/>
  <c r="G524" i="1"/>
  <c r="G535" i="1" s="1"/>
  <c r="H524" i="1"/>
  <c r="I524" i="1"/>
  <c r="J524" i="1"/>
  <c r="K524" i="1"/>
  <c r="F529" i="1"/>
  <c r="G529" i="1"/>
  <c r="H529" i="1"/>
  <c r="H535" i="1" s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G561" i="1" s="1"/>
  <c r="H550" i="1"/>
  <c r="I550" i="1"/>
  <c r="J550" i="1"/>
  <c r="K550" i="1"/>
  <c r="L552" i="1"/>
  <c r="L555" i="1" s="1"/>
  <c r="L553" i="1"/>
  <c r="L554" i="1"/>
  <c r="F555" i="1"/>
  <c r="G555" i="1"/>
  <c r="H555" i="1"/>
  <c r="I555" i="1"/>
  <c r="I561" i="1" s="1"/>
  <c r="J555" i="1"/>
  <c r="K555" i="1"/>
  <c r="K561" i="1" s="1"/>
  <c r="L557" i="1"/>
  <c r="L560" i="1" s="1"/>
  <c r="L558" i="1"/>
  <c r="L559" i="1"/>
  <c r="F560" i="1"/>
  <c r="G560" i="1"/>
  <c r="H560" i="1"/>
  <c r="I560" i="1"/>
  <c r="J560" i="1"/>
  <c r="K560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2" i="1"/>
  <c r="G613" i="1"/>
  <c r="G614" i="1"/>
  <c r="J614" i="1" s="1"/>
  <c r="H617" i="1"/>
  <c r="H618" i="1"/>
  <c r="H619" i="1"/>
  <c r="H620" i="1"/>
  <c r="H621" i="1"/>
  <c r="H622" i="1"/>
  <c r="H623" i="1"/>
  <c r="G624" i="1"/>
  <c r="H625" i="1"/>
  <c r="G626" i="1"/>
  <c r="J626" i="1" s="1"/>
  <c r="H626" i="1"/>
  <c r="H627" i="1"/>
  <c r="H628" i="1"/>
  <c r="G633" i="1"/>
  <c r="G634" i="1"/>
  <c r="G640" i="1"/>
  <c r="J640" i="1" s="1"/>
  <c r="G641" i="1"/>
  <c r="J641" i="1" s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G151" i="2"/>
  <c r="G149" i="2"/>
  <c r="F54" i="2"/>
  <c r="D32" i="2"/>
  <c r="D18" i="13"/>
  <c r="C18" i="13" s="1"/>
  <c r="G152" i="2"/>
  <c r="C19" i="2"/>
  <c r="G635" i="1"/>
  <c r="C115" i="2"/>
  <c r="C113" i="2"/>
  <c r="C111" i="2"/>
  <c r="E105" i="2"/>
  <c r="E102" i="2"/>
  <c r="F652" i="1"/>
  <c r="I652" i="1" s="1"/>
  <c r="I249" i="1"/>
  <c r="I263" i="1" s="1"/>
  <c r="E8" i="13"/>
  <c r="C8" i="13" s="1"/>
  <c r="H651" i="1"/>
  <c r="D29" i="13"/>
  <c r="C29" i="13" s="1"/>
  <c r="F44" i="1"/>
  <c r="H607" i="1" s="1"/>
  <c r="G44" i="1"/>
  <c r="H608" i="1" s="1"/>
  <c r="A22" i="12"/>
  <c r="H542" i="1"/>
  <c r="F650" i="1" l="1"/>
  <c r="J635" i="1"/>
  <c r="J629" i="1"/>
  <c r="L535" i="1"/>
  <c r="J612" i="1"/>
  <c r="J637" i="1"/>
  <c r="H638" i="1"/>
  <c r="J638" i="1" s="1"/>
  <c r="J263" i="1"/>
  <c r="J615" i="1"/>
  <c r="D96" i="2"/>
  <c r="F43" i="2"/>
  <c r="C5" i="13"/>
  <c r="J185" i="1"/>
  <c r="I185" i="1"/>
  <c r="G620" i="1" s="1"/>
  <c r="J620" i="1" s="1"/>
  <c r="H33" i="13"/>
  <c r="C25" i="13"/>
  <c r="J542" i="1"/>
  <c r="J19" i="1"/>
  <c r="G611" i="1" s="1"/>
  <c r="G10" i="2"/>
  <c r="H185" i="1"/>
  <c r="G619" i="1" s="1"/>
  <c r="J619" i="1" s="1"/>
  <c r="K539" i="1"/>
  <c r="K542" i="1" s="1"/>
  <c r="G96" i="2"/>
  <c r="E107" i="2"/>
  <c r="G156" i="2"/>
  <c r="E43" i="2"/>
  <c r="C55" i="2"/>
  <c r="C96" i="2" s="1"/>
  <c r="G625" i="1"/>
  <c r="J625" i="1" s="1"/>
  <c r="C27" i="10"/>
  <c r="G616" i="1"/>
  <c r="J616" i="1" s="1"/>
  <c r="G650" i="1"/>
  <c r="G654" i="1" s="1"/>
  <c r="L561" i="1"/>
  <c r="G185" i="1"/>
  <c r="G618" i="1" s="1"/>
  <c r="J618" i="1" s="1"/>
  <c r="I653" i="1"/>
  <c r="G73" i="2"/>
  <c r="G22" i="2"/>
  <c r="G32" i="2" s="1"/>
  <c r="J33" i="1"/>
  <c r="J44" i="1" s="1"/>
  <c r="H611" i="1" s="1"/>
  <c r="G19" i="2"/>
  <c r="C39" i="10"/>
  <c r="F185" i="1"/>
  <c r="G617" i="1" s="1"/>
  <c r="J617" i="1" s="1"/>
  <c r="C130" i="2"/>
  <c r="C133" i="2" s="1"/>
  <c r="L400" i="1"/>
  <c r="F33" i="13"/>
  <c r="E110" i="2"/>
  <c r="E120" i="2" s="1"/>
  <c r="J607" i="1"/>
  <c r="C116" i="2"/>
  <c r="D6" i="13"/>
  <c r="C6" i="13" s="1"/>
  <c r="L534" i="1"/>
  <c r="C18" i="10"/>
  <c r="D77" i="2"/>
  <c r="D83" i="2" s="1"/>
  <c r="L239" i="1"/>
  <c r="H650" i="1" s="1"/>
  <c r="H654" i="1" s="1"/>
  <c r="C10" i="10"/>
  <c r="E33" i="13"/>
  <c r="D35" i="13" s="1"/>
  <c r="F542" i="1"/>
  <c r="G639" i="1"/>
  <c r="J639" i="1" s="1"/>
  <c r="F48" i="2"/>
  <c r="F55" i="2" s="1"/>
  <c r="F96" i="2" s="1"/>
  <c r="C24" i="10"/>
  <c r="D119" i="2"/>
  <c r="D120" i="2" s="1"/>
  <c r="D137" i="2" s="1"/>
  <c r="H637" i="1"/>
  <c r="K493" i="1"/>
  <c r="I444" i="1"/>
  <c r="I451" i="1" s="1"/>
  <c r="H632" i="1" s="1"/>
  <c r="C153" i="2"/>
  <c r="G153" i="2" s="1"/>
  <c r="C106" i="2"/>
  <c r="C107" i="2" s="1"/>
  <c r="E123" i="2"/>
  <c r="E136" i="2" s="1"/>
  <c r="C32" i="10"/>
  <c r="C25" i="10"/>
  <c r="C36" i="10"/>
  <c r="D15" i="13"/>
  <c r="C15" i="13" s="1"/>
  <c r="G539" i="1"/>
  <c r="G542" i="1" s="1"/>
  <c r="I44" i="1"/>
  <c r="H610" i="1" s="1"/>
  <c r="J610" i="1" s="1"/>
  <c r="G36" i="2"/>
  <c r="G42" i="2" s="1"/>
  <c r="G43" i="2" s="1"/>
  <c r="L282" i="1"/>
  <c r="I438" i="1"/>
  <c r="G632" i="1" s="1"/>
  <c r="J632" i="1" s="1"/>
  <c r="C123" i="2"/>
  <c r="C114" i="2"/>
  <c r="C120" i="2" s="1"/>
  <c r="C137" i="2" l="1"/>
  <c r="C136" i="2"/>
  <c r="H662" i="1"/>
  <c r="H657" i="1"/>
  <c r="D27" i="10"/>
  <c r="J611" i="1"/>
  <c r="D33" i="13"/>
  <c r="D36" i="13" s="1"/>
  <c r="D24" i="10"/>
  <c r="C41" i="10"/>
  <c r="D36" i="10" s="1"/>
  <c r="D25" i="10"/>
  <c r="C28" i="10"/>
  <c r="D10" i="10" s="1"/>
  <c r="E137" i="2"/>
  <c r="G621" i="1"/>
  <c r="J621" i="1" s="1"/>
  <c r="G636" i="1"/>
  <c r="G627" i="1"/>
  <c r="J627" i="1" s="1"/>
  <c r="H636" i="1"/>
  <c r="L249" i="1"/>
  <c r="L263" i="1" s="1"/>
  <c r="G622" i="1" s="1"/>
  <c r="J622" i="1" s="1"/>
  <c r="L330" i="1"/>
  <c r="L344" i="1" s="1"/>
  <c r="G623" i="1" s="1"/>
  <c r="J623" i="1" s="1"/>
  <c r="D31" i="13"/>
  <c r="C31" i="13" s="1"/>
  <c r="G662" i="1"/>
  <c r="G657" i="1"/>
  <c r="I650" i="1"/>
  <c r="I654" i="1" s="1"/>
  <c r="F654" i="1"/>
  <c r="D18" i="10"/>
  <c r="H646" i="1" l="1"/>
  <c r="D35" i="10"/>
  <c r="D40" i="10"/>
  <c r="D38" i="10"/>
  <c r="D37" i="10"/>
  <c r="D39" i="10"/>
  <c r="F662" i="1"/>
  <c r="C4" i="10" s="1"/>
  <c r="F657" i="1"/>
  <c r="I662" i="1"/>
  <c r="C7" i="10" s="1"/>
  <c r="I657" i="1"/>
  <c r="J636" i="1"/>
  <c r="C30" i="10"/>
  <c r="D22" i="10"/>
  <c r="D16" i="10"/>
  <c r="D26" i="10"/>
  <c r="D23" i="10"/>
  <c r="D17" i="10"/>
  <c r="D19" i="10"/>
  <c r="D20" i="10"/>
  <c r="D12" i="10"/>
  <c r="D21" i="10"/>
  <c r="D15" i="10"/>
  <c r="D11" i="10"/>
  <c r="D28" i="10" s="1"/>
  <c r="D13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52060E1B-CE32-4AAD-A915-28093128C5B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5D9EC90-599B-48A0-B83F-38C9EB91272E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06D8B72-4771-4B49-9B44-948F5ACCDFF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9D935A7-5135-4935-B872-A7D0298DAAD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F5E4FE9-6F69-4631-8E99-BC67A524029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072F587-2F5E-4175-A627-DBEC29296E5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BD098A1-EB9A-4FEA-BC17-93EBCC02C63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3F5C479-144C-43DC-8518-0824BEAEE0F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C18C684-772D-417C-86BE-75AF0C425A9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38594F2-1385-41CE-93AA-BD717A960FD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223BDA3-EC01-4FFE-9822-4397976BA39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993E656-F873-4DED-B1D3-27038667F05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<sst xmlns="http://schemas.openxmlformats.org/spreadsheetml/2006/main" count="3862" uniqueCount="899">
  <si>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</si>
  <si>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</si>
  <si>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</si>
  <si>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</si>
  <si>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</si>
  <si>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</si>
  <si>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</si>
  <si>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</si>
  <si>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</si>
  <si>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</si>
  <si>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</si>
  <si>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</si>
  <si>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</si>
  <si>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</si>
  <si>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</si>
  <si>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</si>
  <si>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</si>
  <si>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</si>
  <si>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</si>
  <si>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</si>
  <si>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</si>
  <si>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</si>
  <si>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</si>
  <si>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</si>
  <si>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</si>
  <si>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</si>
  <si>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</si>
  <si>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</si>
  <si>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</si>
  <si>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</si>
  <si>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</si>
  <si>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</si>
  <si>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</si>
  <si>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</si>
  <si>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</si>
  <si>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</si>
  <si>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</si>
  <si>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</si>
  <si>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</si>
  <si>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</si>
  <si>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</si>
  <si>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</si>
  <si>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</si>
  <si>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</si>
  <si>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</si>
  <si>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</si>
  <si>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</si>
  <si>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</si>
  <si>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</si>
  <si>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</si>
  <si>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</si>
  <si>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</si>
  <si>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</si>
  <si>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</si>
  <si>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</si>
  <si>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</si>
  <si>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</si>
  <si>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</si>
  <si>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</si>
  <si>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</si>
  <si>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</si>
  <si>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</si>
  <si>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</si>
  <si>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</si>
  <si>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</si>
  <si>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</si>
  <si>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</si>
  <si>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</si>
  <si>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</si>
  <si>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</si>
  <si>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</si>
  <si>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</si>
  <si>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</si>
  <si>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</si>
  <si>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</si>
  <si>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</si>
  <si>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</si>
  <si>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</si>
  <si>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</si>
  <si>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</si>
  <si>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</si>
  <si>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</si>
  <si>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</si>
  <si>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</si>
  <si>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</si>
  <si>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</si>
  <si>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</si>
  <si>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</si>
  <si>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</si>
  <si>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</si>
  <si>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</si>
  <si>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</si>
  <si>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</si>
  <si>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</si>
  <si>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</si>
  <si>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</si>
  <si>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</si>
  <si>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</si>
  <si>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</si>
  <si>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</si>
  <si>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</si>
  <si>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</si>
  <si>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</si>
  <si>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</si>
  <si>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</si>
  <si>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</si>
  <si>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</si>
  <si>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</si>
  <si>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</si>
  <si>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</si>
  <si>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</si>
  <si>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</si>
  <si>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</si>
  <si>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</si>
  <si>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</si>
  <si>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</si>
  <si>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</si>
  <si>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</si>
  <si>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</si>
  <si>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</si>
  <si>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</si>
  <si>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</si>
  <si>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</si>
  <si>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</si>
  <si>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</si>
  <si>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</si>
  <si>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</si>
  <si>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</si>
  <si>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</si>
  <si>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</si>
  <si>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</si>
  <si>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</si>
  <si>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</si>
  <si>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</si>
  <si>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</si>
  <si>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</si>
  <si>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</si>
  <si>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</si>
  <si>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</si>
  <si>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</si>
  <si>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</si>
  <si>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</si>
  <si>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</si>
  <si>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</si>
  <si>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</si>
  <si>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</si>
  <si>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</si>
  <si>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</si>
  <si>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</si>
  <si>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</si>
  <si>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</si>
  <si>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</si>
  <si>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</si>
  <si>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</si>
  <si>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</si>
  <si>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</si>
  <si>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</si>
  <si>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</si>
  <si>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</si>
  <si>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</si>
  <si>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</si>
  <si>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</si>
  <si>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</si>
  <si>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</si>
  <si>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</si>
  <si>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</si>
  <si>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</si>
  <si>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</si>
  <si>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</si>
  <si>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</si>
  <si>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</si>
  <si>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</si>
  <si>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</si>
  <si>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</si>
  <si>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</si>
  <si>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</si>
  <si>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</si>
  <si>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</si>
  <si>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</si>
  <si>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</si>
  <si>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</si>
  <si>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</si>
  <si>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</si>
  <si>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</si>
  <si>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</si>
  <si>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</si>
  <si>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</si>
  <si>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</si>
  <si>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</si>
  <si>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</si>
  <si>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</si>
  <si>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</si>
  <si>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</si>
  <si>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</si>
  <si>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</si>
  <si>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</si>
  <si>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</si>
  <si>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</si>
  <si>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</si>
  <si>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</si>
  <si>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</si>
  <si>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</si>
  <si>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</si>
  <si>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</si>
  <si>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</si>
  <si>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</si>
  <si>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</si>
  <si>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</si>
  <si>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</si>
  <si>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</si>
  <si>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</si>
  <si>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</si>
  <si>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</si>
  <si>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</si>
  <si>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</si>
  <si>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</si>
  <si>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</si>
  <si>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</si>
  <si>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</si>
  <si>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</si>
  <si>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</si>
  <si>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</si>
  <si>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</si>
  <si>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</si>
  <si>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</si>
  <si>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</si>
  <si>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</si>
  <si>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</si>
  <si>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</si>
  <si>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</si>
  <si>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</si>
  <si>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</si>
  <si>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</si>
  <si>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</si>
  <si>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</si>
  <si>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</si>
  <si>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</si>
  <si>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</si>
  <si>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</si>
  <si>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</si>
  <si>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</si>
  <si>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</si>
  <si>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</si>
  <si>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</si>
  <si>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</si>
  <si>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</si>
  <si>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</si>
  <si>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</si>
  <si>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</si>
  <si>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</si>
  <si>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</si>
  <si>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</si>
  <si>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</si>
  <si>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</si>
  <si>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</si>
  <si>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</si>
  <si>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</si>
  <si>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</si>
  <si>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</si>
  <si>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</si>
  <si>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</si>
  <si>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</si>
  <si>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</si>
  <si>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</si>
  <si>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</si>
  <si>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</si>
  <si>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</si>
  <si>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</si>
  <si>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</si>
  <si>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</si>
  <si>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</si>
  <si>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</si>
  <si>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</si>
  <si>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</si>
  <si>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</si>
  <si>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</si>
  <si>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</si>
  <si>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</si>
  <si>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</si>
  <si>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</si>
  <si>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</si>
  <si>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</si>
  <si>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</si>
  <si>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</si>
  <si>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</si>
  <si>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</si>
  <si>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</si>
  <si>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</si>
  <si>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</si>
  <si>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</si>
  <si>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</si>
  <si>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</si>
  <si>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</si>
  <si>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</si>
  <si>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</si>
  <si>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</si>
  <si>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</si>
  <si>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</si>
  <si>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</si>
  <si>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</si>
  <si>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</si>
  <si>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</si>
  <si>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</si>
  <si>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</si>
  <si>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</si>
  <si>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</si>
  <si>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</si>
  <si>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</si>
  <si>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</si>
  <si>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</si>
  <si>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</si>
  <si>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</si>
  <si>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</si>
  <si>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</si>
  <si>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</si>
  <si>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</si>
  <si>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</si>
  <si>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</si>
  <si>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</si>
  <si>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</si>
  <si>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</si>
  <si>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</si>
  <si>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</si>
  <si>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</si>
  <si>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</si>
  <si>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</si>
  <si>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</si>
  <si>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</si>
  <si>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</si>
  <si>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</si>
  <si>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</si>
  <si>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</si>
  <si>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</si>
  <si>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</si>
  <si>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</si>
  <si>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</si>
  <si>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</si>
  <si>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</si>
  <si>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</si>
  <si>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</si>
  <si>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</si>
  <si>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</si>
  <si>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</si>
  <si>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</si>
  <si>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</si>
  <si>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</si>
  <si>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</si>
  <si>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</si>
  <si>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</si>
  <si>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</si>
  <si>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</si>
  <si>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</si>
  <si>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</si>
  <si>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</si>
  <si>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</si>
  <si>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</si>
  <si>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</si>
  <si>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</si>
  <si>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</si>
  <si>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</si>
  <si>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</si>
  <si>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</si>
  <si>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</si>
  <si>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</si>
  <si>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</si>
  <si>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</si>
  <si>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</si>
  <si>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</si>
  <si>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</si>
  <si>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</si>
  <si>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</si>
  <si>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</si>
  <si>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</si>
  <si>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</si>
  <si>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</si>
  <si>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</si>
  <si>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</si>
  <si>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</si>
  <si>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</si>
  <si>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</si>
  <si>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</si>
  <si>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</si>
  <si>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</si>
  <si>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</si>
  <si>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</si>
  <si>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</si>
  <si>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</si>
  <si>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</si>
  <si>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</si>
  <si>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</si>
  <si>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</si>
  <si>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</si>
  <si>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</si>
  <si>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</si>
  <si>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</si>
  <si>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</si>
  <si>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</si>
  <si>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</si>
  <si>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</si>
  <si>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</si>
  <si>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</si>
  <si>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</si>
  <si>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</si>
  <si>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</si>
  <si>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</si>
  <si>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</si>
  <si>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</si>
  <si>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</si>
  <si>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</si>
  <si>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</si>
  <si>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</si>
  <si>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</si>
  <si>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</si>
  <si>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</si>
  <si>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</si>
  <si>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</si>
  <si>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</si>
  <si>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</si>
  <si>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</si>
  <si>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</si>
  <si>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</si>
  <si>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</si>
  <si>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</si>
  <si>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</si>
  <si>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</si>
  <si>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</si>
  <si>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</si>
  <si>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</si>
  <si>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</si>
  <si>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</si>
  <si>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</si>
  <si>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</si>
  <si>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</si>
  <si>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</si>
  <si>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</si>
  <si>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</si>
  <si>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</si>
  <si>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</si>
  <si>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</si>
  <si>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</si>
  <si>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</si>
  <si>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</si>
  <si>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</si>
  <si>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</si>
  <si>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</si>
  <si>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</si>
  <si>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</si>
  <si>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</si>
  <si>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</si>
  <si>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</si>
  <si>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</si>
  <si>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</si>
  <si>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</si>
  <si>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</si>
  <si>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</si>
  <si>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</si>
  <si>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</si>
  <si>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</si>
  <si>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</si>
  <si>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</si>
  <si>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</si>
  <si>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</si>
  <si>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</si>
  <si>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</si>
  <si>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</si>
  <si>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</si>
  <si>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</si>
  <si>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</si>
  <si>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</si>
  <si>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</si>
  <si>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</si>
  <si>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</si>
  <si>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</si>
  <si>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</si>
  <si>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</si>
  <si>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</si>
  <si>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</si>
  <si>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</si>
  <si>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</si>
  <si>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</si>
  <si>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</si>
  <si>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</si>
  <si>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</si>
  <si>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</si>
  <si>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</si>
  <si>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</si>
  <si>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</si>
  <si>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</si>
  <si>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</si>
  <si>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</si>
  <si>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</si>
  <si>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</si>
  <si>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</si>
  <si>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</si>
  <si>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</si>
  <si>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</si>
  <si>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</si>
  <si>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</si>
  <si>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</si>
  <si>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</si>
  <si>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</si>
  <si>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</si>
  <si>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</si>
  <si>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</si>
  <si>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</si>
  <si>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</si>
  <si>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</si>
  <si>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</si>
  <si>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</si>
  <si>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</si>
  <si>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</si>
  <si>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</si>
  <si>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</si>
  <si>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</si>
  <si>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</si>
  <si>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</si>
  <si>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</si>
  <si>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</si>
  <si>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</si>
  <si>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</si>
  <si>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</si>
  <si>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</si>
  <si>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</si>
  <si>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</si>
  <si>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</si>
  <si>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</si>
  <si>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</si>
  <si>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</si>
  <si>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</si>
  <si>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</si>
  <si>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</si>
  <si>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</si>
  <si>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</si>
  <si>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</si>
  <si>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</si>
  <si>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</si>
  <si>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</si>
  <si>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</si>
  <si>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</si>
  <si>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</si>
  <si>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</si>
  <si>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</si>
  <si>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</si>
  <si>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</si>
  <si>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</si>
  <si>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</si>
  <si>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</si>
  <si>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</si>
  <si>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</si>
  <si>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</si>
  <si>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</si>
  <si>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</si>
  <si>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</si>
  <si>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</si>
  <si>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</si>
  <si>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</si>
  <si>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</si>
  <si>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</si>
  <si>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</si>
  <si>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</si>
  <si>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</si>
  <si>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</si>
  <si>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</si>
  <si>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</si>
  <si>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</si>
  <si>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</si>
  <si>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</si>
  <si>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</si>
  <si>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</si>
  <si>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</si>
  <si>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</si>
  <si>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</si>
  <si>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</si>
  <si>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</si>
  <si>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</si>
  <si>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</si>
  <si>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</si>
  <si>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</si>
  <si>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</si>
  <si>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</si>
  <si>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</si>
  <si>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</si>
  <si>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</si>
  <si>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</si>
  <si>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</si>
  <si>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</si>
  <si>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</si>
  <si>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</si>
  <si>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</si>
  <si>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</si>
  <si>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</si>
  <si>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</si>
  <si>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</si>
  <si>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</si>
  <si>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</si>
  <si>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</si>
  <si>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</si>
  <si>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</si>
  <si>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</si>
  <si>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</si>
  <si>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</si>
  <si>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</si>
  <si>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</si>
  <si>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</si>
  <si>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</si>
  <si>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</si>
  <si>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</si>
  <si>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</si>
  <si>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</si>
  <si>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</si>
  <si>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</si>
  <si>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</si>
  <si>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</si>
  <si>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</si>
  <si>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</si>
  <si>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</si>
  <si>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</si>
  <si>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</si>
  <si>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</si>
  <si>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</si>
  <si>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</si>
  <si>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</si>
  <si>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</si>
  <si>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</si>
  <si>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</si>
  <si>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</si>
  <si>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</si>
  <si>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</si>
  <si>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</si>
  <si>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</si>
  <si>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</si>
  <si>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</si>
  <si>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</si>
  <si>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</si>
  <si>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</si>
  <si>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</si>
  <si>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</si>
  <si>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</si>
  <si>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</si>
  <si>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</si>
  <si>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</si>
  <si>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</si>
  <si>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</si>
  <si>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</si>
  <si>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</si>
  <si>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</si>
  <si>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</si>
  <si>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</si>
  <si>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</si>
  <si>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</si>
  <si>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</si>
  <si>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</si>
  <si>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</si>
  <si>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</si>
  <si>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</si>
  <si>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</si>
  <si>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</si>
  <si>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</si>
  <si>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</si>
  <si>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</si>
  <si>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</si>
  <si>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</si>
  <si>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</si>
  <si>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</si>
  <si>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</si>
  <si>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</si>
  <si>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</si>
  <si>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</si>
  <si>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</si>
  <si>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</si>
  <si>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</si>
  <si>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</si>
  <si>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</si>
  <si>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</si>
  <si>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</si>
  <si>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</si>
  <si>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</si>
  <si>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</si>
  <si>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</si>
  <si>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</si>
  <si>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</si>
  <si>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</si>
  <si>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</si>
  <si>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</si>
  <si>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</si>
  <si>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</si>
  <si>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</si>
  <si>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</si>
  <si>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</si>
  <si>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</si>
  <si>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</si>
  <si>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</si>
  <si>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</si>
  <si>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</si>
  <si>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</si>
  <si>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</si>
  <si>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</si>
  <si>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</si>
  <si>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</si>
  <si>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</si>
  <si>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</si>
  <si>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</si>
  <si>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</si>
  <si>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</si>
  <si>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</si>
  <si>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</si>
  <si>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</si>
  <si>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</si>
  <si>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</si>
  <si>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</si>
  <si>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</si>
  <si>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</si>
  <si>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</si>
  <si>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</si>
  <si>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</si>
  <si>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</si>
  <si>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</si>
  <si>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</si>
  <si>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</si>
  <si>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</si>
  <si>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</si>
  <si>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</si>
  <si>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</si>
  <si>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</si>
  <si>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</si>
  <si>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</si>
  <si>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</si>
  <si>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</si>
  <si>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</si>
  <si>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</si>
  <si>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</si>
  <si>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</si>
  <si>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</si>
  <si>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</si>
  <si>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</si>
  <si>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</si>
  <si>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</si>
  <si>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</si>
  <si>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</si>
  <si>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</si>
  <si>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</si>
  <si>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</si>
  <si>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</si>
  <si>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</si>
  <si>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</si>
  <si>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</si>
  <si>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</si>
  <si>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</si>
  <si>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</si>
  <si>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</si>
  <si>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</si>
  <si>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</si>
  <si>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</si>
  <si>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</si>
  <si>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</si>
  <si>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</si>
  <si>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</si>
  <si>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</si>
  <si>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</si>
  <si>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</si>
  <si>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</si>
  <si>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</si>
  <si>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</si>
  <si>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</si>
  <si>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</si>
  <si>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</si>
  <si>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</si>
  <si>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</si>
  <si>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</si>
  <si>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</si>
  <si>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</si>
  <si>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</si>
  <si>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</si>
  <si>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</si>
  <si>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</si>
  <si>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</si>
  <si>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</si>
  <si>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</si>
  <si>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</si>
  <si>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</si>
  <si>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</si>
  <si>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</si>
  <si>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</si>
  <si>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</si>
  <si>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</si>
  <si>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</si>
  <si>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</si>
  <si>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</si>
  <si>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</si>
  <si>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</si>
  <si>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</si>
  <si>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</si>
  <si>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</si>
  <si>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</si>
  <si>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</si>
  <si>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</si>
  <si>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</si>
  <si>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</si>
  <si>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</si>
  <si>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</si>
  <si>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</si>
  <si>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</si>
  <si>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</si>
  <si>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</si>
  <si>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</si>
  <si>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</si>
  <si>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</si>
  <si>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</si>
  <si>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</si>
  <si>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</si>
  <si>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</si>
  <si>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</si>
  <si>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</si>
  <si>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</si>
  <si>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</si>
  <si>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</si>
  <si>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</si>
  <si>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</si>
  <si>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</si>
  <si>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</si>
  <si>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</si>
  <si>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</si>
  <si>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</si>
  <si>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</si>
  <si>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</si>
  <si>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</si>
  <si>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</si>
  <si>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</si>
  <si>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</si>
  <si>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</si>
  <si>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</si>
  <si>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</si>
  <si>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</si>
  <si>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</si>
  <si>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</si>
  <si>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</si>
  <si>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</si>
  <si>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</si>
  <si>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</si>
  <si>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</si>
  <si>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</si>
  <si>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</si>
  <si>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</si>
  <si>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</si>
  <si>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</si>
  <si>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</si>
  <si>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</si>
  <si>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</si>
  <si>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</si>
  <si>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</si>
  <si>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</si>
  <si>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</si>
  <si>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</si>
  <si>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</si>
  <si>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</si>
  <si>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</si>
  <si>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</si>
  <si>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</si>
  <si>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</si>
  <si>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</si>
  <si>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</si>
  <si>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</si>
  <si>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</si>
  <si>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</si>
  <si>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</si>
  <si>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</si>
  <si>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</si>
  <si>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</si>
  <si>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</si>
  <si>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</si>
  <si>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</si>
  <si>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</si>
  <si>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</si>
  <si>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</si>
  <si>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</si>
  <si>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</si>
  <si>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</si>
  <si>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</si>
  <si>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</si>
  <si>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</si>
  <si>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</si>
  <si>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</si>
  <si>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</si>
  <si>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</si>
  <si>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</si>
  <si>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</si>
  <si>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</si>
  <si>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</si>
  <si>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</si>
  <si>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</si>
  <si>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</si>
  <si>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</si>
  <si>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</si>
  <si>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</si>
  <si>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Decrease in food inventory of $270.19</t>
  </si>
  <si>
    <t>Prior period adjustment of $1,617.83</t>
  </si>
  <si>
    <t>12/96</t>
  </si>
  <si>
    <t>01/17</t>
  </si>
  <si>
    <t>RYE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</si>
</sst>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4D2-EA63-421C-B433-93CF06237016}">
  <sheetPr transitionEvaluation="1" transitionEntry="1" codeName="Sheet1">
    <tabColor indexed="56"/>
  </sheetPr>
  <dimension ref="A1:AQ666"/>
  <sheetViews>
    <sheetView tabSelected="1" zoomScale="75" zoomScaleNormal="9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471</v>
      </c>
      <c r="C2" s="21">
        <v>471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374630.34</v>
      </c>
      <c r="G9" s="18"/>
      <c r="H9" s="18"/>
      <c r="I9" s="18"/>
      <c r="J9" s="67">
        <f>SUM(I431)</f>
        <v>309344.93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4539.6899999999996</v>
      </c>
      <c r="G12" s="18">
        <v>31899.200000000001</v>
      </c>
      <c r="H12" s="18">
        <v>10649.69</v>
      </c>
      <c r="I12" s="18"/>
      <c r="J12" s="67">
        <f>SUM(I433)</f>
        <v>210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2211.73</v>
      </c>
      <c r="G13" s="18">
        <v>2457.69</v>
      </c>
      <c r="H13" s="18">
        <v>2082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1550.47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381381.76</v>
      </c>
      <c r="G19" s="41">
        <f>SUM(G9:G18)</f>
        <v>35907.360000000001</v>
      </c>
      <c r="H19" s="41">
        <f>SUM(H9:H18)</f>
        <v>12731.69</v>
      </c>
      <c r="I19" s="41">
        <f>SUM(I9:I18)</f>
        <v>0</v>
      </c>
      <c r="J19" s="41">
        <f>SUM(J9:J18)</f>
        <v>309554.93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42758.89</v>
      </c>
      <c r="G23" s="18">
        <v>2457.69</v>
      </c>
      <c r="H23" s="18">
        <v>2082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1887.3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11825.8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29873.78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86345.77</v>
      </c>
      <c r="G33" s="41">
        <f>SUM(G23:G32)</f>
        <v>2457.69</v>
      </c>
      <c r="H33" s="41">
        <f>SUM(H23:H32)</f>
        <v>2082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33449.67</v>
      </c>
      <c r="H41" s="18">
        <v>10649.69</v>
      </c>
      <c r="I41" s="18"/>
      <c r="J41" s="13">
        <f>SUM(I449)</f>
        <v>309554.93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295035.99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295035.99</v>
      </c>
      <c r="G43" s="41">
        <f>SUM(G35:G42)</f>
        <v>33449.67</v>
      </c>
      <c r="H43" s="41">
        <f>SUM(H35:H42)</f>
        <v>10649.69</v>
      </c>
      <c r="I43" s="41">
        <f>SUM(I35:I42)</f>
        <v>0</v>
      </c>
      <c r="J43" s="41">
        <f>SUM(J35:J42)</f>
        <v>309554.93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381381.76</v>
      </c>
      <c r="G44" s="41">
        <f>G43+G33</f>
        <v>35907.360000000001</v>
      </c>
      <c r="H44" s="41">
        <f>H43+H33</f>
        <v>12731.69</v>
      </c>
      <c r="I44" s="41">
        <f>I43+I33</f>
        <v>0</v>
      </c>
      <c r="J44" s="41">
        <f>J43+J33</f>
        <v>309554.93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6671376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6671376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388032.09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388032.09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4270.54</v>
      </c>
      <c r="G88" s="18"/>
      <c r="H88" s="18"/>
      <c r="I88" s="18"/>
      <c r="J88" s="18">
        <v>811.51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135561.74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>
        <v>1797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5000</v>
      </c>
      <c r="G94" s="18"/>
      <c r="H94" s="18">
        <v>127335.87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360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30000</v>
      </c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1590.01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41220.550000000003</v>
      </c>
      <c r="G103" s="41">
        <f>SUM(G88:G102)</f>
        <v>135561.74</v>
      </c>
      <c r="H103" s="41">
        <f>SUM(H88:H102)</f>
        <v>129132.87</v>
      </c>
      <c r="I103" s="41">
        <f>SUM(I88:I102)</f>
        <v>0</v>
      </c>
      <c r="J103" s="41">
        <f>SUM(J88:J102)</f>
        <v>811.51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7100628.6399999997</v>
      </c>
      <c r="G104" s="41">
        <f>G52+G103</f>
        <v>135561.74</v>
      </c>
      <c r="H104" s="41">
        <f>H52+H71+H86+H103</f>
        <v>129132.87</v>
      </c>
      <c r="I104" s="41">
        <f>I52+I103</f>
        <v>0</v>
      </c>
      <c r="J104" s="41">
        <f>J52+J103</f>
        <v>811.51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4263304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4263304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99848.4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2504.1799999999998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2614.65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102352.57999999999</v>
      </c>
      <c r="G128" s="41">
        <f>SUM(G115:G127)</f>
        <v>2614.65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4365656.58</v>
      </c>
      <c r="G132" s="41">
        <f>G113+SUM(G128:G129)</f>
        <v>2614.65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4000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25463.439999999999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32091.279999999999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49203.9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49203.9</v>
      </c>
      <c r="G154" s="41">
        <f>SUM(G142:G153)</f>
        <v>32091.279999999999</v>
      </c>
      <c r="H154" s="41">
        <f>SUM(H142:H153)</f>
        <v>29463.439999999999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49203.9</v>
      </c>
      <c r="G161" s="41">
        <f>G139+G154+SUM(G155:G160)</f>
        <v>32091.279999999999</v>
      </c>
      <c r="H161" s="41">
        <f>H139+H154+SUM(H155:H160)</f>
        <v>29463.439999999999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>
        <v>6417.83</v>
      </c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1218.3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1218.3</v>
      </c>
      <c r="G175" s="41">
        <f>SUM(G171:G174)</f>
        <v>0</v>
      </c>
      <c r="H175" s="41">
        <f>SUM(H171:H174)</f>
        <v>6417.83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1218.3</v>
      </c>
      <c r="G184" s="41">
        <f>G175+SUM(G180:G183)</f>
        <v>0</v>
      </c>
      <c r="H184" s="41">
        <f>+H175+SUM(H180:H183)</f>
        <v>6417.83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11516707.42</v>
      </c>
      <c r="G185" s="47">
        <f>G104+G132+G161+G184</f>
        <v>170267.66999999998</v>
      </c>
      <c r="H185" s="47">
        <f>H104+H132+H161+H184</f>
        <v>165014.13999999998</v>
      </c>
      <c r="I185" s="47">
        <f>I104+I132+I161+I184</f>
        <v>0</v>
      </c>
      <c r="J185" s="47">
        <f>J104+J132+J184</f>
        <v>811.51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3063251.97</v>
      </c>
      <c r="G189" s="18">
        <v>988231.47</v>
      </c>
      <c r="H189" s="18">
        <v>6948.6</v>
      </c>
      <c r="I189" s="18">
        <v>110497.46</v>
      </c>
      <c r="J189" s="18">
        <v>26027.49</v>
      </c>
      <c r="K189" s="18"/>
      <c r="L189" s="19">
        <f>SUM(F189:K189)</f>
        <v>4194956.99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671239.89</v>
      </c>
      <c r="G190" s="18">
        <v>216547.77</v>
      </c>
      <c r="H190" s="18">
        <v>29026.36</v>
      </c>
      <c r="I190" s="18">
        <v>6019.81</v>
      </c>
      <c r="J190" s="18">
        <v>1375.93</v>
      </c>
      <c r="K190" s="18"/>
      <c r="L190" s="19">
        <f>SUM(F190:K190)</f>
        <v>924209.76000000013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63942.9</v>
      </c>
      <c r="G192" s="18">
        <v>5044.74</v>
      </c>
      <c r="H192" s="18">
        <v>33932.230000000003</v>
      </c>
      <c r="I192" s="18">
        <v>1117.08</v>
      </c>
      <c r="J192" s="18"/>
      <c r="K192" s="18">
        <v>700</v>
      </c>
      <c r="L192" s="19">
        <f>SUM(F192:K192)</f>
        <v>104736.95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382903.81</v>
      </c>
      <c r="G194" s="18">
        <v>123528.07</v>
      </c>
      <c r="H194" s="18">
        <v>21402.34</v>
      </c>
      <c r="I194" s="18">
        <v>5753.09</v>
      </c>
      <c r="J194" s="18">
        <v>710</v>
      </c>
      <c r="K194" s="18"/>
      <c r="L194" s="19">
        <f t="shared" ref="L194:L200" si="0">SUM(F194:K194)</f>
        <v>534297.30999999994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267581.5</v>
      </c>
      <c r="G195" s="18">
        <v>135526.5</v>
      </c>
      <c r="H195" s="18">
        <v>16354.6</v>
      </c>
      <c r="I195" s="18">
        <v>60466.64</v>
      </c>
      <c r="J195" s="18">
        <v>70896.039999999994</v>
      </c>
      <c r="K195" s="18">
        <v>3397</v>
      </c>
      <c r="L195" s="19">
        <f t="shared" si="0"/>
        <v>554222.28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3559.5</v>
      </c>
      <c r="G196" s="18">
        <v>325.83</v>
      </c>
      <c r="H196" s="18">
        <v>445402.32</v>
      </c>
      <c r="I196" s="18">
        <v>1066.54</v>
      </c>
      <c r="J196" s="18"/>
      <c r="K196" s="18">
        <v>2883.19</v>
      </c>
      <c r="L196" s="19">
        <f t="shared" si="0"/>
        <v>453237.38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304175.34000000003</v>
      </c>
      <c r="G197" s="18">
        <v>99716.41</v>
      </c>
      <c r="H197" s="18">
        <v>13694.87</v>
      </c>
      <c r="I197" s="18">
        <v>6575.46</v>
      </c>
      <c r="J197" s="18">
        <v>1218.1199999999999</v>
      </c>
      <c r="K197" s="18">
        <v>670</v>
      </c>
      <c r="L197" s="19">
        <f t="shared" si="0"/>
        <v>426050.2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>
        <v>12868.47</v>
      </c>
      <c r="L198" s="19">
        <f t="shared" si="0"/>
        <v>12868.47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244184.02</v>
      </c>
      <c r="G199" s="18">
        <v>78775.87</v>
      </c>
      <c r="H199" s="18">
        <v>144064.72</v>
      </c>
      <c r="I199" s="18">
        <v>202808.53</v>
      </c>
      <c r="J199" s="18">
        <v>9490.89</v>
      </c>
      <c r="K199" s="18"/>
      <c r="L199" s="19">
        <f t="shared" si="0"/>
        <v>679324.03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254998.22</v>
      </c>
      <c r="I200" s="18"/>
      <c r="J200" s="18"/>
      <c r="K200" s="18"/>
      <c r="L200" s="19">
        <f t="shared" si="0"/>
        <v>254998.22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5075.24</v>
      </c>
      <c r="G201" s="18">
        <v>6016.05</v>
      </c>
      <c r="H201" s="18">
        <v>10345.549999999999</v>
      </c>
      <c r="I201" s="18"/>
      <c r="J201" s="18"/>
      <c r="K201" s="18"/>
      <c r="L201" s="19">
        <f>SUM(F201:K201)</f>
        <v>21436.84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5005914.17</v>
      </c>
      <c r="G203" s="41">
        <f t="shared" si="1"/>
        <v>1653712.7100000002</v>
      </c>
      <c r="H203" s="41">
        <f t="shared" si="1"/>
        <v>976169.80999999994</v>
      </c>
      <c r="I203" s="41">
        <f t="shared" si="1"/>
        <v>394304.61</v>
      </c>
      <c r="J203" s="41">
        <f t="shared" si="1"/>
        <v>109718.46999999999</v>
      </c>
      <c r="K203" s="41">
        <f t="shared" si="1"/>
        <v>20518.66</v>
      </c>
      <c r="L203" s="41">
        <f t="shared" si="1"/>
        <v>8160338.4299999997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2474351.34</v>
      </c>
      <c r="I225" s="18"/>
      <c r="J225" s="18"/>
      <c r="K225" s="18"/>
      <c r="L225" s="19">
        <f>SUM(F225:K225)</f>
        <v>2474351.34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156727.57</v>
      </c>
      <c r="I226" s="18"/>
      <c r="J226" s="18"/>
      <c r="K226" s="18"/>
      <c r="L226" s="19">
        <f>SUM(F226:K226)</f>
        <v>156727.57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750</v>
      </c>
      <c r="I230" s="18"/>
      <c r="J230" s="18"/>
      <c r="K230" s="18"/>
      <c r="L230" s="19">
        <f t="shared" ref="L230:L236" si="4">SUM(F230:K230)</f>
        <v>750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395.5</v>
      </c>
      <c r="G232" s="18">
        <v>36.200000000000003</v>
      </c>
      <c r="H232" s="18">
        <v>49489.15</v>
      </c>
      <c r="I232" s="18">
        <v>118.51</v>
      </c>
      <c r="J232" s="18"/>
      <c r="K232" s="18">
        <v>320.35000000000002</v>
      </c>
      <c r="L232" s="19">
        <f t="shared" si="4"/>
        <v>50359.71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43349.25</v>
      </c>
      <c r="I236" s="18"/>
      <c r="J236" s="18"/>
      <c r="K236" s="18"/>
      <c r="L236" s="19">
        <f t="shared" si="4"/>
        <v>43349.25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395.5</v>
      </c>
      <c r="G239" s="41">
        <f t="shared" si="5"/>
        <v>36.200000000000003</v>
      </c>
      <c r="H239" s="41">
        <f t="shared" si="5"/>
        <v>2724667.3099999996</v>
      </c>
      <c r="I239" s="41">
        <f t="shared" si="5"/>
        <v>118.51</v>
      </c>
      <c r="J239" s="41">
        <f t="shared" si="5"/>
        <v>0</v>
      </c>
      <c r="K239" s="41">
        <f t="shared" si="5"/>
        <v>320.35000000000002</v>
      </c>
      <c r="L239" s="41">
        <f t="shared" si="5"/>
        <v>2725537.8699999996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57732.32</v>
      </c>
      <c r="I247" s="18"/>
      <c r="J247" s="18"/>
      <c r="K247" s="18"/>
      <c r="L247" s="19">
        <f t="shared" si="6"/>
        <v>57732.32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57732.32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57732.32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5006309.67</v>
      </c>
      <c r="G249" s="41">
        <f t="shared" si="8"/>
        <v>1653748.9100000001</v>
      </c>
      <c r="H249" s="41">
        <f t="shared" si="8"/>
        <v>3758569.4399999995</v>
      </c>
      <c r="I249" s="41">
        <f t="shared" si="8"/>
        <v>394423.12</v>
      </c>
      <c r="J249" s="41">
        <f t="shared" si="8"/>
        <v>109718.46999999999</v>
      </c>
      <c r="K249" s="41">
        <f t="shared" si="8"/>
        <v>20839.009999999998</v>
      </c>
      <c r="L249" s="41">
        <f t="shared" si="8"/>
        <v>10943608.619999999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280000</v>
      </c>
      <c r="L252" s="19">
        <f>SUM(F252:K252)</f>
        <v>280000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122780</v>
      </c>
      <c r="L253" s="19">
        <f>SUM(F253:K253)</f>
        <v>122780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6417.83</v>
      </c>
      <c r="L256" s="19">
        <f t="shared" ref="L256:L262" si="9">SUM(F256:K256)</f>
        <v>6417.83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409197.83</v>
      </c>
      <c r="L262" s="41">
        <f t="shared" si="9"/>
        <v>409197.83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5006309.67</v>
      </c>
      <c r="G263" s="42">
        <f t="shared" si="11"/>
        <v>1653748.9100000001</v>
      </c>
      <c r="H263" s="42">
        <f t="shared" si="11"/>
        <v>3758569.4399999995</v>
      </c>
      <c r="I263" s="42">
        <f t="shared" si="11"/>
        <v>394423.12</v>
      </c>
      <c r="J263" s="42">
        <f t="shared" si="11"/>
        <v>109718.46999999999</v>
      </c>
      <c r="K263" s="42">
        <f t="shared" si="11"/>
        <v>430036.84</v>
      </c>
      <c r="L263" s="42">
        <f t="shared" si="11"/>
        <v>11352806.449999999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10826.25</v>
      </c>
      <c r="G268" s="18">
        <v>1793.45</v>
      </c>
      <c r="H268" s="18"/>
      <c r="I268" s="18">
        <v>2256.02</v>
      </c>
      <c r="J268" s="18">
        <v>19781.64</v>
      </c>
      <c r="K268" s="18"/>
      <c r="L268" s="19">
        <f>SUM(F268:K268)</f>
        <v>34657.360000000001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21870</v>
      </c>
      <c r="G271" s="18">
        <v>380</v>
      </c>
      <c r="H271" s="18">
        <v>30079.29</v>
      </c>
      <c r="I271" s="18">
        <v>2610.42</v>
      </c>
      <c r="J271" s="18">
        <v>11894.77</v>
      </c>
      <c r="K271" s="18">
        <v>8395.25</v>
      </c>
      <c r="L271" s="19">
        <f>SUM(F271:K271)</f>
        <v>75229.73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6761</v>
      </c>
      <c r="H274" s="18">
        <v>6717.92</v>
      </c>
      <c r="I274" s="18">
        <v>611.77</v>
      </c>
      <c r="J274" s="18">
        <v>33953.53</v>
      </c>
      <c r="K274" s="18"/>
      <c r="L274" s="19">
        <f t="shared" si="12"/>
        <v>48044.22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11894.7</v>
      </c>
      <c r="L275" s="19">
        <f t="shared" si="12"/>
        <v>11894.7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21.84</v>
      </c>
      <c r="L277" s="19">
        <f t="shared" si="12"/>
        <v>21.84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>
        <v>570</v>
      </c>
      <c r="I278" s="18">
        <v>722</v>
      </c>
      <c r="J278" s="18">
        <v>3428</v>
      </c>
      <c r="K278" s="18"/>
      <c r="L278" s="19">
        <f t="shared" si="12"/>
        <v>4720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279.88</v>
      </c>
      <c r="I280" s="18"/>
      <c r="J280" s="18"/>
      <c r="K280" s="18"/>
      <c r="L280" s="19">
        <f>SUM(F280:K280)</f>
        <v>279.88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32696.25</v>
      </c>
      <c r="G282" s="42">
        <f t="shared" si="13"/>
        <v>8934.4500000000007</v>
      </c>
      <c r="H282" s="42">
        <f t="shared" si="13"/>
        <v>37647.089999999997</v>
      </c>
      <c r="I282" s="42">
        <f t="shared" si="13"/>
        <v>6200.2100000000009</v>
      </c>
      <c r="J282" s="42">
        <f t="shared" si="13"/>
        <v>69057.94</v>
      </c>
      <c r="K282" s="42">
        <f t="shared" si="13"/>
        <v>20311.79</v>
      </c>
      <c r="L282" s="41">
        <f t="shared" si="13"/>
        <v>174847.73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32696.25</v>
      </c>
      <c r="G330" s="41">
        <f t="shared" si="20"/>
        <v>8934.4500000000007</v>
      </c>
      <c r="H330" s="41">
        <f t="shared" si="20"/>
        <v>37647.089999999997</v>
      </c>
      <c r="I330" s="41">
        <f t="shared" si="20"/>
        <v>6200.2100000000009</v>
      </c>
      <c r="J330" s="41">
        <f t="shared" si="20"/>
        <v>69057.94</v>
      </c>
      <c r="K330" s="41">
        <f t="shared" si="20"/>
        <v>20311.79</v>
      </c>
      <c r="L330" s="41">
        <f t="shared" si="20"/>
        <v>174847.73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1218.3</v>
      </c>
      <c r="L336" s="19">
        <f t="shared" ref="L336:L342" si="21">SUM(F336:K336)</f>
        <v>1218.3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1218.3</v>
      </c>
      <c r="L343" s="41">
        <f>SUM(L333:L342)</f>
        <v>1218.3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32696.25</v>
      </c>
      <c r="G344" s="41">
        <f>G330</f>
        <v>8934.4500000000007</v>
      </c>
      <c r="H344" s="41">
        <f>H330</f>
        <v>37647.089999999997</v>
      </c>
      <c r="I344" s="41">
        <f>I330</f>
        <v>6200.2100000000009</v>
      </c>
      <c r="J344" s="41">
        <f>J330</f>
        <v>69057.94</v>
      </c>
      <c r="K344" s="47">
        <f>K330+K343</f>
        <v>21530.09</v>
      </c>
      <c r="L344" s="41">
        <f>L330+L343</f>
        <v>176066.03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69735.240000000005</v>
      </c>
      <c r="G350" s="18">
        <v>22497.17</v>
      </c>
      <c r="H350" s="18">
        <v>2924.53</v>
      </c>
      <c r="I350" s="18">
        <v>76956.490000000005</v>
      </c>
      <c r="J350" s="18"/>
      <c r="K350" s="18"/>
      <c r="L350" s="13">
        <f>SUM(F350:K350)</f>
        <v>172113.43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69735.240000000005</v>
      </c>
      <c r="G354" s="47">
        <f t="shared" si="22"/>
        <v>22497.17</v>
      </c>
      <c r="H354" s="47">
        <f t="shared" si="22"/>
        <v>2924.53</v>
      </c>
      <c r="I354" s="47">
        <f t="shared" si="22"/>
        <v>76956.490000000005</v>
      </c>
      <c r="J354" s="47">
        <f t="shared" si="22"/>
        <v>0</v>
      </c>
      <c r="K354" s="47">
        <f t="shared" si="22"/>
        <v>0</v>
      </c>
      <c r="L354" s="47">
        <f t="shared" si="22"/>
        <v>172113.43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69576.94</v>
      </c>
      <c r="G359" s="18"/>
      <c r="H359" s="18"/>
      <c r="I359" s="56">
        <f>SUM(F359:H359)</f>
        <v>69576.94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7379.55</v>
      </c>
      <c r="G360" s="63"/>
      <c r="H360" s="63"/>
      <c r="I360" s="56">
        <f>SUM(F360:H360)</f>
        <v>7379.55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76956.490000000005</v>
      </c>
      <c r="G361" s="47">
        <f>SUM(G359:G360)</f>
        <v>0</v>
      </c>
      <c r="H361" s="47">
        <f>SUM(H359:H360)</f>
        <v>0</v>
      </c>
      <c r="I361" s="47">
        <f>SUM(I359:I360)</f>
        <v>76956.490000000005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497.11</v>
      </c>
      <c r="I388" s="18"/>
      <c r="J388" s="24" t="s">
        <v>312</v>
      </c>
      <c r="K388" s="24" t="s">
        <v>312</v>
      </c>
      <c r="L388" s="56">
        <f t="shared" si="26"/>
        <v>497.11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314.39999999999998</v>
      </c>
      <c r="I389" s="18"/>
      <c r="J389" s="24" t="s">
        <v>312</v>
      </c>
      <c r="K389" s="24" t="s">
        <v>312</v>
      </c>
      <c r="L389" s="56">
        <f t="shared" si="26"/>
        <v>314.39999999999998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811.51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811.51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811.51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811.51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309344.93</v>
      </c>
      <c r="H431" s="18"/>
      <c r="I431" s="56">
        <f t="shared" ref="I431:I437" si="33">SUM(F431:H431)</f>
        <v>309344.93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210</v>
      </c>
      <c r="H433" s="18"/>
      <c r="I433" s="56">
        <f t="shared" si="33"/>
        <v>210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309554.93</v>
      </c>
      <c r="H438" s="13">
        <f>SUM(H431:H437)</f>
        <v>0</v>
      </c>
      <c r="I438" s="13">
        <f>SUM(I431:I437)</f>
        <v>309554.93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309554.93</v>
      </c>
      <c r="H449" s="18"/>
      <c r="I449" s="56">
        <f>SUM(F449:H449)</f>
        <v>309554.93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309554.93</v>
      </c>
      <c r="H450" s="83">
        <f>SUM(H446:H449)</f>
        <v>0</v>
      </c>
      <c r="I450" s="83">
        <f>SUM(I446:I449)</f>
        <v>309554.93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309554.93</v>
      </c>
      <c r="H451" s="42">
        <f>H444+H450</f>
        <v>0</v>
      </c>
      <c r="I451" s="42">
        <f>I444+I450</f>
        <v>309554.93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131135.01999999999</v>
      </c>
      <c r="G455" s="18">
        <v>35565.620000000003</v>
      </c>
      <c r="H455" s="18">
        <v>23319.41</v>
      </c>
      <c r="I455" s="18">
        <v>0</v>
      </c>
      <c r="J455" s="18">
        <v>308743.42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11516707.42</v>
      </c>
      <c r="G458" s="18">
        <v>170267.67</v>
      </c>
      <c r="H458" s="18">
        <v>165014.14000000001</v>
      </c>
      <c r="I458" s="18"/>
      <c r="J458" s="18">
        <v>811.51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11516707.42</v>
      </c>
      <c r="G460" s="53">
        <f>SUM(G458:G459)</f>
        <v>170267.67</v>
      </c>
      <c r="H460" s="53">
        <f>SUM(H458:H459)</f>
        <v>165014.14000000001</v>
      </c>
      <c r="I460" s="53">
        <f>SUM(I458:I459)</f>
        <v>0</v>
      </c>
      <c r="J460" s="53">
        <f>SUM(J458:J459)</f>
        <v>811.51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11352806.449999999</v>
      </c>
      <c r="G462" s="18">
        <v>172113.43</v>
      </c>
      <c r="H462" s="18">
        <v>176066.03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270.19</v>
      </c>
      <c r="H463" s="18">
        <v>1617.83</v>
      </c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11352806.449999999</v>
      </c>
      <c r="G464" s="53">
        <f>SUM(G462:G463)</f>
        <v>172383.62</v>
      </c>
      <c r="H464" s="53">
        <f>SUM(H462:H463)</f>
        <v>177683.86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295035.99000000022</v>
      </c>
      <c r="G466" s="53">
        <f>(G455+G460)- G464</f>
        <v>33449.670000000013</v>
      </c>
      <c r="H466" s="53">
        <f>(H455+H460)- H464</f>
        <v>10649.690000000031</v>
      </c>
      <c r="I466" s="53">
        <f>(I455+I460)- I464</f>
        <v>0</v>
      </c>
      <c r="J466" s="53">
        <f>(J455+J460)- J464</f>
        <v>309554.93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 t="s">
        <v>895</v>
      </c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8844720.8000000007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5.45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2240000</v>
      </c>
      <c r="G485" s="18"/>
      <c r="H485" s="18"/>
      <c r="I485" s="18"/>
      <c r="J485" s="18"/>
      <c r="K485" s="53">
        <f>SUM(F485:J485)</f>
        <v>2240000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280000</v>
      </c>
      <c r="G487" s="18"/>
      <c r="H487" s="18"/>
      <c r="I487" s="18"/>
      <c r="J487" s="18"/>
      <c r="K487" s="53">
        <f t="shared" si="34"/>
        <v>280000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1960000</v>
      </c>
      <c r="G488" s="205"/>
      <c r="H488" s="205"/>
      <c r="I488" s="205"/>
      <c r="J488" s="205"/>
      <c r="K488" s="206">
        <f t="shared" si="34"/>
        <v>1960000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430700</v>
      </c>
      <c r="G489" s="18"/>
      <c r="H489" s="18"/>
      <c r="I489" s="18"/>
      <c r="J489" s="18"/>
      <c r="K489" s="53">
        <f t="shared" si="34"/>
        <v>430700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2390700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2390700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280000</v>
      </c>
      <c r="G491" s="205"/>
      <c r="H491" s="205"/>
      <c r="I491" s="205"/>
      <c r="J491" s="205"/>
      <c r="K491" s="206">
        <f t="shared" si="34"/>
        <v>280000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107520</v>
      </c>
      <c r="G492" s="18"/>
      <c r="H492" s="18"/>
      <c r="I492" s="18"/>
      <c r="J492" s="18"/>
      <c r="K492" s="53">
        <f t="shared" si="34"/>
        <v>107520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387520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387520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654057.66</v>
      </c>
      <c r="G511" s="18">
        <v>209099.31</v>
      </c>
      <c r="H511" s="18">
        <v>29011.49</v>
      </c>
      <c r="I511" s="18">
        <v>6019.81</v>
      </c>
      <c r="J511" s="18">
        <v>1375.93</v>
      </c>
      <c r="K511" s="18"/>
      <c r="L511" s="88">
        <f>SUM(F511:K511)</f>
        <v>899564.20000000007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25634.01</v>
      </c>
      <c r="G513" s="18">
        <v>8298.4599999999991</v>
      </c>
      <c r="H513" s="18">
        <v>155005.13</v>
      </c>
      <c r="I513" s="18"/>
      <c r="J513" s="18"/>
      <c r="K513" s="18"/>
      <c r="L513" s="88">
        <f>SUM(F513:K513)</f>
        <v>188937.60000000001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679691.67</v>
      </c>
      <c r="G514" s="108">
        <f t="shared" ref="G514:L514" si="35">SUM(G511:G513)</f>
        <v>217397.77</v>
      </c>
      <c r="H514" s="108">
        <f t="shared" si="35"/>
        <v>184016.62</v>
      </c>
      <c r="I514" s="108">
        <f t="shared" si="35"/>
        <v>6019.81</v>
      </c>
      <c r="J514" s="108">
        <f t="shared" si="35"/>
        <v>1375.93</v>
      </c>
      <c r="K514" s="108">
        <f t="shared" si="35"/>
        <v>0</v>
      </c>
      <c r="L514" s="89">
        <f t="shared" si="35"/>
        <v>1088501.8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197938.81</v>
      </c>
      <c r="G516" s="18">
        <v>63856.77</v>
      </c>
      <c r="H516" s="18">
        <v>15646.51</v>
      </c>
      <c r="I516" s="18">
        <v>1294.03</v>
      </c>
      <c r="J516" s="18">
        <v>180</v>
      </c>
      <c r="K516" s="18"/>
      <c r="L516" s="88">
        <f>SUM(F516:K516)</f>
        <v>278916.12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750</v>
      </c>
      <c r="I518" s="18"/>
      <c r="J518" s="18"/>
      <c r="K518" s="18"/>
      <c r="L518" s="88">
        <f>SUM(F518:K518)</f>
        <v>750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197938.81</v>
      </c>
      <c r="G519" s="89">
        <f t="shared" ref="G519:L519" si="36">SUM(G516:G518)</f>
        <v>63856.77</v>
      </c>
      <c r="H519" s="89">
        <f t="shared" si="36"/>
        <v>16396.510000000002</v>
      </c>
      <c r="I519" s="89">
        <f t="shared" si="36"/>
        <v>1294.03</v>
      </c>
      <c r="J519" s="89">
        <f t="shared" si="36"/>
        <v>180</v>
      </c>
      <c r="K519" s="89">
        <f t="shared" si="36"/>
        <v>0</v>
      </c>
      <c r="L519" s="89">
        <f t="shared" si="36"/>
        <v>279666.12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38355.980000000003</v>
      </c>
      <c r="G521" s="18">
        <v>16858.349999999999</v>
      </c>
      <c r="H521" s="18">
        <v>2578.37</v>
      </c>
      <c r="I521" s="18">
        <v>1235.22</v>
      </c>
      <c r="J521" s="18">
        <v>461.76</v>
      </c>
      <c r="K521" s="18">
        <v>435.15</v>
      </c>
      <c r="L521" s="88">
        <f>SUM(F521:K521)</f>
        <v>59924.830000000009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16438.28</v>
      </c>
      <c r="G523" s="18">
        <v>7225.01</v>
      </c>
      <c r="H523" s="18">
        <v>1105.01</v>
      </c>
      <c r="I523" s="18">
        <v>529.38</v>
      </c>
      <c r="J523" s="18">
        <v>197.9</v>
      </c>
      <c r="K523" s="18">
        <v>186.49</v>
      </c>
      <c r="L523" s="88">
        <f>SUM(F523:K523)</f>
        <v>25682.070000000003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54794.26</v>
      </c>
      <c r="G524" s="89">
        <f t="shared" ref="G524:L524" si="37">SUM(G521:G523)</f>
        <v>24083.360000000001</v>
      </c>
      <c r="H524" s="89">
        <f t="shared" si="37"/>
        <v>3683.38</v>
      </c>
      <c r="I524" s="89">
        <f t="shared" si="37"/>
        <v>1764.6</v>
      </c>
      <c r="J524" s="89">
        <f t="shared" si="37"/>
        <v>659.66</v>
      </c>
      <c r="K524" s="89">
        <f t="shared" si="37"/>
        <v>621.64</v>
      </c>
      <c r="L524" s="89">
        <f t="shared" si="37"/>
        <v>85606.900000000009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1436.87</v>
      </c>
      <c r="I526" s="18"/>
      <c r="J526" s="18"/>
      <c r="K526" s="18"/>
      <c r="L526" s="88">
        <f>SUM(F526:K526)</f>
        <v>1436.87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1722.44</v>
      </c>
      <c r="I528" s="18"/>
      <c r="J528" s="18"/>
      <c r="K528" s="18"/>
      <c r="L528" s="88">
        <f>SUM(F528:K528)</f>
        <v>1722.44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3159.31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3159.31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48367.13</v>
      </c>
      <c r="I531" s="18"/>
      <c r="J531" s="18"/>
      <c r="K531" s="18"/>
      <c r="L531" s="88">
        <f>SUM(F531:K531)</f>
        <v>48367.13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9858</v>
      </c>
      <c r="I533" s="18"/>
      <c r="J533" s="18"/>
      <c r="K533" s="18"/>
      <c r="L533" s="88">
        <f>SUM(F533:K533)</f>
        <v>9858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58225.13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58225.13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932424.74</v>
      </c>
      <c r="G535" s="89">
        <f t="shared" ref="G535:L535" si="40">G514+G519+G524+G529+G534</f>
        <v>305337.89999999997</v>
      </c>
      <c r="H535" s="89">
        <f t="shared" si="40"/>
        <v>265480.95</v>
      </c>
      <c r="I535" s="89">
        <f t="shared" si="40"/>
        <v>9078.44</v>
      </c>
      <c r="J535" s="89">
        <f t="shared" si="40"/>
        <v>2215.59</v>
      </c>
      <c r="K535" s="89">
        <f t="shared" si="40"/>
        <v>621.64</v>
      </c>
      <c r="L535" s="89">
        <f t="shared" si="40"/>
        <v>1515159.2599999998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899564.20000000007</v>
      </c>
      <c r="G539" s="87">
        <f>L516</f>
        <v>278916.12</v>
      </c>
      <c r="H539" s="87">
        <f>L521</f>
        <v>59924.830000000009</v>
      </c>
      <c r="I539" s="87">
        <f>L526</f>
        <v>1436.87</v>
      </c>
      <c r="J539" s="87">
        <f>L531</f>
        <v>48367.13</v>
      </c>
      <c r="K539" s="87">
        <f>SUM(F539:J539)</f>
        <v>1288209.1500000001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188937.60000000001</v>
      </c>
      <c r="G541" s="87">
        <f>L518</f>
        <v>750</v>
      </c>
      <c r="H541" s="87">
        <f>L523</f>
        <v>25682.070000000003</v>
      </c>
      <c r="I541" s="87">
        <f>L528</f>
        <v>1722.44</v>
      </c>
      <c r="J541" s="87">
        <f>L533</f>
        <v>9858</v>
      </c>
      <c r="K541" s="87">
        <f>SUM(F541:J541)</f>
        <v>226950.11000000002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1088501.8</v>
      </c>
      <c r="G542" s="89">
        <f t="shared" si="41"/>
        <v>279666.12</v>
      </c>
      <c r="H542" s="89">
        <f t="shared" si="41"/>
        <v>85606.900000000009</v>
      </c>
      <c r="I542" s="89">
        <f t="shared" si="41"/>
        <v>3159.31</v>
      </c>
      <c r="J542" s="89">
        <f t="shared" si="41"/>
        <v>58225.13</v>
      </c>
      <c r="K542" s="89">
        <f t="shared" si="41"/>
        <v>1515159.2600000002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2322.12</v>
      </c>
      <c r="G552" s="18">
        <v>757.92</v>
      </c>
      <c r="H552" s="18"/>
      <c r="I552" s="18"/>
      <c r="J552" s="18"/>
      <c r="K552" s="18"/>
      <c r="L552" s="88">
        <f>SUM(F552:K552)</f>
        <v>3080.04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2322.12</v>
      </c>
      <c r="G555" s="89">
        <f t="shared" si="43"/>
        <v>757.92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3080.04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2322.12</v>
      </c>
      <c r="G561" s="89">
        <f t="shared" ref="G561:L561" si="45">G550+G555+G560</f>
        <v>757.92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3080.04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2474351.34</v>
      </c>
      <c r="I565" s="87">
        <f>SUM(F565:H565)</f>
        <v>2474351.34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1092.76</v>
      </c>
      <c r="G569" s="18"/>
      <c r="H569" s="18">
        <v>26046.83</v>
      </c>
      <c r="I569" s="87">
        <f t="shared" si="46"/>
        <v>27139.59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5000</v>
      </c>
      <c r="G572" s="18"/>
      <c r="H572" s="18">
        <v>90824.82</v>
      </c>
      <c r="I572" s="87">
        <f t="shared" si="46"/>
        <v>95824.82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189783.75</v>
      </c>
      <c r="I581" s="18"/>
      <c r="J581" s="18">
        <v>33491.25</v>
      </c>
      <c r="K581" s="104">
        <f t="shared" ref="K581:K587" si="47">SUM(H581:J581)</f>
        <v>223275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48367.15</v>
      </c>
      <c r="I582" s="18"/>
      <c r="J582" s="18">
        <v>9858</v>
      </c>
      <c r="K582" s="104">
        <f t="shared" si="47"/>
        <v>58225.15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5092.12</v>
      </c>
      <c r="I584" s="18"/>
      <c r="J584" s="18"/>
      <c r="K584" s="104">
        <f t="shared" si="47"/>
        <v>5092.12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11755.2</v>
      </c>
      <c r="I585" s="18"/>
      <c r="J585" s="18"/>
      <c r="K585" s="104">
        <f t="shared" si="47"/>
        <v>11755.2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254998.22</v>
      </c>
      <c r="I588" s="108">
        <f>SUM(I581:I587)</f>
        <v>0</v>
      </c>
      <c r="J588" s="108">
        <f>SUM(J581:J587)</f>
        <v>43349.25</v>
      </c>
      <c r="K588" s="108">
        <f>SUM(K581:K587)</f>
        <v>298347.47000000003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178776.41</v>
      </c>
      <c r="I594" s="18"/>
      <c r="J594" s="18"/>
      <c r="K594" s="104">
        <f>SUM(H594:J594)</f>
        <v>178776.41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178776.41</v>
      </c>
      <c r="I595" s="108">
        <f>SUM(I592:I594)</f>
        <v>0</v>
      </c>
      <c r="J595" s="108">
        <f>SUM(J592:J594)</f>
        <v>0</v>
      </c>
      <c r="K595" s="108">
        <f>SUM(K592:K594)</f>
        <v>178776.41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10773.9</v>
      </c>
      <c r="G601" s="18">
        <v>850.04</v>
      </c>
      <c r="H601" s="18">
        <v>1422</v>
      </c>
      <c r="I601" s="18"/>
      <c r="J601" s="18"/>
      <c r="K601" s="18"/>
      <c r="L601" s="88">
        <f>SUM(F601:K601)</f>
        <v>13045.939999999999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10773.9</v>
      </c>
      <c r="G604" s="108">
        <f t="shared" si="48"/>
        <v>850.04</v>
      </c>
      <c r="H604" s="108">
        <f t="shared" si="48"/>
        <v>1422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13045.939999999999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381381.76</v>
      </c>
      <c r="H607" s="109">
        <f>SUM(F44)</f>
        <v>381381.76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35907.360000000001</v>
      </c>
      <c r="H608" s="109">
        <f>SUM(G44)</f>
        <v>35907.360000000001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12731.69</v>
      </c>
      <c r="H609" s="109">
        <f>SUM(H44)</f>
        <v>12731.69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309554.93</v>
      </c>
      <c r="H611" s="109">
        <f>SUM(J44)</f>
        <v>309554.93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295035.99</v>
      </c>
      <c r="H612" s="109">
        <f>F466</f>
        <v>295035.99000000022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33449.67</v>
      </c>
      <c r="H613" s="109">
        <f>G466</f>
        <v>33449.670000000013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10649.69</v>
      </c>
      <c r="H614" s="109">
        <f>H466</f>
        <v>10649.690000000031</v>
      </c>
      <c r="I614" s="121" t="s">
        <v>110</v>
      </c>
      <c r="J614" s="109">
        <f t="shared" si="49"/>
        <v>-3.092281986027956E-11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309554.93</v>
      </c>
      <c r="H616" s="109">
        <f>J466</f>
        <v>309554.93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11516707.42</v>
      </c>
      <c r="H617" s="104">
        <f>SUM(F458)</f>
        <v>11516707.42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170267.66999999998</v>
      </c>
      <c r="H618" s="104">
        <f>SUM(G458)</f>
        <v>170267.67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165014.13999999998</v>
      </c>
      <c r="H619" s="104">
        <f>SUM(H458)</f>
        <v>165014.14000000001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811.51</v>
      </c>
      <c r="H621" s="104">
        <f>SUM(J458)</f>
        <v>811.51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11352806.449999999</v>
      </c>
      <c r="H622" s="104">
        <f>SUM(F462)</f>
        <v>11352806.449999999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176066.03</v>
      </c>
      <c r="H623" s="104">
        <f>SUM(H462)</f>
        <v>176066.03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76956.490000000005</v>
      </c>
      <c r="H624" s="104">
        <f>I361</f>
        <v>76956.490000000005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172113.43</v>
      </c>
      <c r="H625" s="104">
        <f>SUM(G462)</f>
        <v>172113.43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811.51</v>
      </c>
      <c r="H627" s="164">
        <f>SUM(J458)</f>
        <v>811.51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309554.93</v>
      </c>
      <c r="H630" s="104">
        <f>SUM(G451)</f>
        <v>309554.93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309554.93</v>
      </c>
      <c r="H632" s="104">
        <f>SUM(I451)</f>
        <v>309554.93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811.51</v>
      </c>
      <c r="H634" s="104">
        <f>H400</f>
        <v>811.51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811.51</v>
      </c>
      <c r="H636" s="104">
        <f>L400</f>
        <v>811.51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298347.47000000003</v>
      </c>
      <c r="H637" s="104">
        <f>L200+L218+L236</f>
        <v>298347.46999999997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178776.41</v>
      </c>
      <c r="H638" s="104">
        <f>(J249+J330)-(J247+J328)</f>
        <v>178776.40999999997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254998.22</v>
      </c>
      <c r="H639" s="104">
        <f>H588</f>
        <v>254998.22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43349.25</v>
      </c>
      <c r="H641" s="104">
        <f>J588</f>
        <v>43349.25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6417.83</v>
      </c>
      <c r="H643" s="104">
        <f>K256</f>
        <v>6417.83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8507299.5899999999</v>
      </c>
      <c r="G650" s="19">
        <f>(L221+L301+L351)</f>
        <v>0</v>
      </c>
      <c r="H650" s="19">
        <f>(L239+L320+L352)</f>
        <v>2725537.8699999996</v>
      </c>
      <c r="I650" s="19">
        <f>SUM(F650:H650)</f>
        <v>11232837.459999999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135561.74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135561.74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254998.22</v>
      </c>
      <c r="G652" s="19">
        <f>(L218+L298)-(J218+J298)</f>
        <v>0</v>
      </c>
      <c r="H652" s="19">
        <f>(L236+L317)-(J236+J317)</f>
        <v>43349.25</v>
      </c>
      <c r="I652" s="19">
        <f>SUM(F652:H652)</f>
        <v>298347.46999999997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197915.11000000002</v>
      </c>
      <c r="G653" s="200">
        <f>SUM(G565:G577)+SUM(I592:I594)+L602</f>
        <v>0</v>
      </c>
      <c r="H653" s="200">
        <f>SUM(H565:H577)+SUM(J592:J594)+L603</f>
        <v>2591222.9899999998</v>
      </c>
      <c r="I653" s="19">
        <f>SUM(F653:H653)</f>
        <v>2789138.0999999996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7918824.5199999996</v>
      </c>
      <c r="G654" s="19">
        <f>G650-SUM(G651:G653)</f>
        <v>0</v>
      </c>
      <c r="H654" s="19">
        <f>H650-SUM(H651:H653)</f>
        <v>90965.629999999888</v>
      </c>
      <c r="I654" s="19">
        <f>I650-SUM(I651:I653)</f>
        <v>8009790.1499999994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522.82000000000005</v>
      </c>
      <c r="G655" s="249"/>
      <c r="H655" s="249"/>
      <c r="I655" s="19">
        <f>SUM(F655:H655)</f>
        <v>522.82000000000005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15146.37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15320.36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-90965.63</v>
      </c>
      <c r="I659" s="19">
        <f>SUM(F659:H659)</f>
        <v>-90965.63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15146.37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15146.37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07BE-F753-40CB-834B-B00BCC7267AB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RYE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3074078.22</v>
      </c>
      <c r="C9" s="230">
        <f>'DOE25'!G189+'DOE25'!G207+'DOE25'!G225+'DOE25'!G268+'DOE25'!G287+'DOE25'!G306</f>
        <v>990024.91999999993</v>
      </c>
    </row>
    <row r="10" spans="1:3" x14ac:dyDescent="0.2">
      <c r="A10" t="s">
        <v>813</v>
      </c>
      <c r="B10" s="241">
        <v>2852351.46</v>
      </c>
      <c r="C10" s="241">
        <v>918545.12</v>
      </c>
    </row>
    <row r="11" spans="1:3" x14ac:dyDescent="0.2">
      <c r="A11" t="s">
        <v>814</v>
      </c>
      <c r="B11" s="241">
        <v>126452.9</v>
      </c>
      <c r="C11" s="241">
        <v>40729.629999999997</v>
      </c>
    </row>
    <row r="12" spans="1:3" x14ac:dyDescent="0.2">
      <c r="A12" t="s">
        <v>815</v>
      </c>
      <c r="B12" s="241">
        <v>95273.86</v>
      </c>
      <c r="C12" s="241">
        <v>30750.17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3074078.2199999997</v>
      </c>
      <c r="C13" s="232">
        <f>SUM(C10:C12)</f>
        <v>990024.92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671239.89</v>
      </c>
      <c r="C18" s="230">
        <f>'DOE25'!G190+'DOE25'!G208+'DOE25'!G226+'DOE25'!G269+'DOE25'!G288+'DOE25'!G307</f>
        <v>216547.77</v>
      </c>
    </row>
    <row r="19" spans="1:3" x14ac:dyDescent="0.2">
      <c r="A19" t="s">
        <v>813</v>
      </c>
      <c r="B19" s="241">
        <v>443622</v>
      </c>
      <c r="C19" s="241">
        <v>143116.42000000001</v>
      </c>
    </row>
    <row r="20" spans="1:3" x14ac:dyDescent="0.2">
      <c r="A20" t="s">
        <v>814</v>
      </c>
      <c r="B20" s="241">
        <v>225295.77</v>
      </c>
      <c r="C20" s="241">
        <v>72695.09</v>
      </c>
    </row>
    <row r="21" spans="1:3" x14ac:dyDescent="0.2">
      <c r="A21" t="s">
        <v>815</v>
      </c>
      <c r="B21" s="241">
        <v>2322.12</v>
      </c>
      <c r="C21" s="241">
        <v>736.26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671239.89</v>
      </c>
      <c r="C22" s="232">
        <f>SUM(C19:C21)</f>
        <v>216547.77000000002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85812.9</v>
      </c>
      <c r="C36" s="236">
        <f>'DOE25'!G192+'DOE25'!G210+'DOE25'!G228+'DOE25'!G271+'DOE25'!G290+'DOE25'!G309</f>
        <v>5424.74</v>
      </c>
    </row>
    <row r="37" spans="1:3" x14ac:dyDescent="0.2">
      <c r="A37" t="s">
        <v>813</v>
      </c>
      <c r="B37" s="241">
        <v>11870</v>
      </c>
      <c r="C37" s="241">
        <v>750.24</v>
      </c>
    </row>
    <row r="38" spans="1:3" x14ac:dyDescent="0.2">
      <c r="A38" t="s">
        <v>814</v>
      </c>
      <c r="B38" s="241">
        <v>10488.9</v>
      </c>
      <c r="C38" s="241">
        <v>663.45</v>
      </c>
    </row>
    <row r="39" spans="1:3" x14ac:dyDescent="0.2">
      <c r="A39" t="s">
        <v>815</v>
      </c>
      <c r="B39" s="241">
        <v>63454</v>
      </c>
      <c r="C39" s="241">
        <v>4011.05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85812.9</v>
      </c>
      <c r="C40" s="232">
        <f>SUM(C37:C39)</f>
        <v>5424.74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30F-547D-4047-86A9-3BEAC1251D25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RYE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7854982.6099999994</v>
      </c>
      <c r="D5" s="20">
        <f>SUM('DOE25'!L189:L192)+SUM('DOE25'!L207:L210)+SUM('DOE25'!L225:L228)-F5-G5</f>
        <v>7826879.1899999995</v>
      </c>
      <c r="E5" s="244"/>
      <c r="F5" s="256">
        <f>SUM('DOE25'!J189:J192)+SUM('DOE25'!J207:J210)+SUM('DOE25'!J225:J228)</f>
        <v>27403.420000000002</v>
      </c>
      <c r="G5" s="53">
        <f>SUM('DOE25'!K189:K192)+SUM('DOE25'!K207:K210)+SUM('DOE25'!K225:K228)</f>
        <v>700</v>
      </c>
      <c r="H5" s="260"/>
    </row>
    <row r="6" spans="1:9" x14ac:dyDescent="0.2">
      <c r="A6" s="32">
        <v>2100</v>
      </c>
      <c r="B6" t="s">
        <v>835</v>
      </c>
      <c r="C6" s="246">
        <f t="shared" si="0"/>
        <v>535047.30999999994</v>
      </c>
      <c r="D6" s="20">
        <f>'DOE25'!L194+'DOE25'!L212+'DOE25'!L230-F6-G6</f>
        <v>534337.30999999994</v>
      </c>
      <c r="E6" s="244"/>
      <c r="F6" s="256">
        <f>'DOE25'!J194+'DOE25'!J212+'DOE25'!J230</f>
        <v>710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554222.28</v>
      </c>
      <c r="D7" s="20">
        <f>'DOE25'!L195+'DOE25'!L213+'DOE25'!L231-F7-G7</f>
        <v>479929.24000000005</v>
      </c>
      <c r="E7" s="244"/>
      <c r="F7" s="256">
        <f>'DOE25'!J195+'DOE25'!J213+'DOE25'!J231</f>
        <v>70896.039999999994</v>
      </c>
      <c r="G7" s="53">
        <f>'DOE25'!K195+'DOE25'!K213+'DOE25'!K231</f>
        <v>3397</v>
      </c>
      <c r="H7" s="260"/>
    </row>
    <row r="8" spans="1:9" x14ac:dyDescent="0.2">
      <c r="A8" s="32">
        <v>2300</v>
      </c>
      <c r="B8" t="s">
        <v>836</v>
      </c>
      <c r="C8" s="246">
        <f t="shared" si="0"/>
        <v>365319</v>
      </c>
      <c r="D8" s="244"/>
      <c r="E8" s="20">
        <f>'DOE25'!L196+'DOE25'!L214+'DOE25'!L232-F8-G8-D9-D11</f>
        <v>362115.46</v>
      </c>
      <c r="F8" s="256">
        <f>'DOE25'!J196+'DOE25'!J214+'DOE25'!J232</f>
        <v>0</v>
      </c>
      <c r="G8" s="53">
        <f>'DOE25'!K196+'DOE25'!K214+'DOE25'!K232</f>
        <v>3203.54</v>
      </c>
      <c r="H8" s="260"/>
    </row>
    <row r="9" spans="1:9" x14ac:dyDescent="0.2">
      <c r="A9" s="32">
        <v>2310</v>
      </c>
      <c r="B9" t="s">
        <v>852</v>
      </c>
      <c r="C9" s="246">
        <f t="shared" si="0"/>
        <v>24250.09</v>
      </c>
      <c r="D9" s="245">
        <v>24250.09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7450</v>
      </c>
      <c r="D10" s="244"/>
      <c r="E10" s="245">
        <v>7450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114028</v>
      </c>
      <c r="D11" s="245">
        <v>114028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426050.2</v>
      </c>
      <c r="D12" s="20">
        <f>'DOE25'!L197+'DOE25'!L215+'DOE25'!L233-F12-G12</f>
        <v>424162.08</v>
      </c>
      <c r="E12" s="244"/>
      <c r="F12" s="256">
        <f>'DOE25'!J197+'DOE25'!J215+'DOE25'!J233</f>
        <v>1218.1199999999999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12868.47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12868.47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679324.03</v>
      </c>
      <c r="D14" s="20">
        <f>'DOE25'!L199+'DOE25'!L217+'DOE25'!L235-F14-G14</f>
        <v>669833.14</v>
      </c>
      <c r="E14" s="244"/>
      <c r="F14" s="256">
        <f>'DOE25'!J199+'DOE25'!J217+'DOE25'!J235</f>
        <v>9490.89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298347.46999999997</v>
      </c>
      <c r="D15" s="20">
        <f>'DOE25'!L200+'DOE25'!L218+'DOE25'!L236-F15-G15</f>
        <v>298347.46999999997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21436.84</v>
      </c>
      <c r="D16" s="244"/>
      <c r="E16" s="20">
        <f>'DOE25'!L201+'DOE25'!L219+'DOE25'!L237-F16-G16</f>
        <v>21436.84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57732.32</v>
      </c>
      <c r="D22" s="244"/>
      <c r="E22" s="244"/>
      <c r="F22" s="256">
        <f>'DOE25'!L247+'DOE25'!L328</f>
        <v>57732.32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402780</v>
      </c>
      <c r="D25" s="244"/>
      <c r="E25" s="244"/>
      <c r="F25" s="259"/>
      <c r="G25" s="257"/>
      <c r="H25" s="258">
        <f>'DOE25'!L252+'DOE25'!L253+'DOE25'!L333+'DOE25'!L334</f>
        <v>402780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102536.48999999999</v>
      </c>
      <c r="D29" s="20">
        <f>'DOE25'!L350+'DOE25'!L351+'DOE25'!L352-'DOE25'!I359-F29-G29</f>
        <v>102536.48999999999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174847.73</v>
      </c>
      <c r="D31" s="20">
        <f>'DOE25'!L282+'DOE25'!L301+'DOE25'!L320+'DOE25'!L325+'DOE25'!L326+'DOE25'!L327-F31-G31</f>
        <v>85478</v>
      </c>
      <c r="E31" s="244"/>
      <c r="F31" s="256">
        <f>'DOE25'!J282+'DOE25'!J301+'DOE25'!J320+'DOE25'!J325+'DOE25'!J326+'DOE25'!J327</f>
        <v>69057.94</v>
      </c>
      <c r="G31" s="53">
        <f>'DOE25'!K282+'DOE25'!K301+'DOE25'!K320+'DOE25'!K325+'DOE25'!K326+'DOE25'!K327</f>
        <v>20311.79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10559781.01</v>
      </c>
      <c r="E33" s="247">
        <f>SUM(E5:E31)</f>
        <v>391002.30000000005</v>
      </c>
      <c r="F33" s="247">
        <f>SUM(F5:F31)</f>
        <v>236508.72999999998</v>
      </c>
      <c r="G33" s="247">
        <f>SUM(G5:G31)</f>
        <v>41150.800000000003</v>
      </c>
      <c r="H33" s="247">
        <f>SUM(H5:H31)</f>
        <v>402780</v>
      </c>
    </row>
    <row r="35" spans="2:8" ht="12" thickBot="1" x14ac:dyDescent="0.25">
      <c r="B35" s="254" t="s">
        <v>881</v>
      </c>
      <c r="D35" s="255">
        <f>E33</f>
        <v>391002.30000000005</v>
      </c>
      <c r="E35" s="250"/>
    </row>
    <row r="36" spans="2:8" ht="12" thickTop="1" x14ac:dyDescent="0.2">
      <c r="B36" t="s">
        <v>849</v>
      </c>
      <c r="D36" s="20">
        <f>D33</f>
        <v>10559781.01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EA5B-DB37-44F3-9C1D-A0EDD38A944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RYE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374630.34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309344.93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4539.6899999999996</v>
      </c>
      <c r="D12" s="95">
        <f>'DOE25'!G12</f>
        <v>31899.200000000001</v>
      </c>
      <c r="E12" s="95">
        <f>'DOE25'!H12</f>
        <v>10649.69</v>
      </c>
      <c r="F12" s="95">
        <f>'DOE25'!I12</f>
        <v>0</v>
      </c>
      <c r="G12" s="95">
        <f>'DOE25'!J12</f>
        <v>210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2211.73</v>
      </c>
      <c r="D13" s="95">
        <f>'DOE25'!G13</f>
        <v>2457.69</v>
      </c>
      <c r="E13" s="95">
        <f>'DOE25'!H13</f>
        <v>2082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1550.47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381381.76</v>
      </c>
      <c r="D19" s="41">
        <f>SUM(D9:D18)</f>
        <v>35907.360000000001</v>
      </c>
      <c r="E19" s="41">
        <f>SUM(E9:E18)</f>
        <v>12731.69</v>
      </c>
      <c r="F19" s="41">
        <f>SUM(F9:F18)</f>
        <v>0</v>
      </c>
      <c r="G19" s="41">
        <f>SUM(G9:G18)</f>
        <v>309554.93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42758.89</v>
      </c>
      <c r="D22" s="95">
        <f>'DOE25'!G23</f>
        <v>2457.69</v>
      </c>
      <c r="E22" s="95">
        <f>'DOE25'!H23</f>
        <v>2082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1887.3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11825.8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29873.78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86345.77</v>
      </c>
      <c r="D32" s="41">
        <f>SUM(D22:D31)</f>
        <v>2457.69</v>
      </c>
      <c r="E32" s="41">
        <f>SUM(E22:E31)</f>
        <v>2082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33449.67</v>
      </c>
      <c r="E40" s="95">
        <f>'DOE25'!H41</f>
        <v>10649.69</v>
      </c>
      <c r="F40" s="95">
        <f>'DOE25'!I41</f>
        <v>0</v>
      </c>
      <c r="G40" s="95">
        <f>'DOE25'!J41</f>
        <v>309554.93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295035.99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295035.99</v>
      </c>
      <c r="D42" s="41">
        <f>SUM(D34:D41)</f>
        <v>33449.67</v>
      </c>
      <c r="E42" s="41">
        <f>SUM(E34:E41)</f>
        <v>10649.69</v>
      </c>
      <c r="F42" s="41">
        <f>SUM(F34:F41)</f>
        <v>0</v>
      </c>
      <c r="G42" s="41">
        <f>SUM(G34:G41)</f>
        <v>309554.93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381381.76</v>
      </c>
      <c r="D43" s="41">
        <f>D42+D32</f>
        <v>35907.360000000001</v>
      </c>
      <c r="E43" s="41">
        <f>E42+E32</f>
        <v>12731.69</v>
      </c>
      <c r="F43" s="41">
        <f>F42+F32</f>
        <v>0</v>
      </c>
      <c r="G43" s="41">
        <f>G42+G32</f>
        <v>309554.93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6671376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388032.09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4270.54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811.51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135561.74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36950.01</v>
      </c>
      <c r="D53" s="95">
        <f>SUM('DOE25'!G90:G102)</f>
        <v>0</v>
      </c>
      <c r="E53" s="95">
        <f>SUM('DOE25'!H90:H102)</f>
        <v>129132.87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429252.64</v>
      </c>
      <c r="D54" s="130">
        <f>SUM(D49:D53)</f>
        <v>135561.74</v>
      </c>
      <c r="E54" s="130">
        <f>SUM(E49:E53)</f>
        <v>129132.87</v>
      </c>
      <c r="F54" s="130">
        <f>SUM(F49:F53)</f>
        <v>0</v>
      </c>
      <c r="G54" s="130">
        <f>SUM(G49:G53)</f>
        <v>811.51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7100628.6399999997</v>
      </c>
      <c r="D55" s="22">
        <f>D48+D54</f>
        <v>135561.74</v>
      </c>
      <c r="E55" s="22">
        <f>E48+E54</f>
        <v>129132.87</v>
      </c>
      <c r="F55" s="22">
        <f>F48+F54</f>
        <v>0</v>
      </c>
      <c r="G55" s="22">
        <f>G48+G54</f>
        <v>811.51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4263304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4263304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99848.4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2504.1799999999998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2614.65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102352.57999999999</v>
      </c>
      <c r="D70" s="130">
        <f>SUM(D64:D69)</f>
        <v>2614.65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4365656.58</v>
      </c>
      <c r="D73" s="130">
        <f>SUM(D71:D72)+D70+D62</f>
        <v>2614.65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49203.9</v>
      </c>
      <c r="D80" s="95">
        <f>SUM('DOE25'!G145:G153)</f>
        <v>32091.279999999999</v>
      </c>
      <c r="E80" s="95">
        <f>SUM('DOE25'!H145:H153)</f>
        <v>29463.439999999999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49203.9</v>
      </c>
      <c r="D83" s="131">
        <f>SUM(D77:D82)</f>
        <v>32091.279999999999</v>
      </c>
      <c r="E83" s="131">
        <f>SUM(E77:E82)</f>
        <v>29463.439999999999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6417.83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1218.3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1218.3</v>
      </c>
      <c r="D95" s="86">
        <f>SUM(D85:D94)</f>
        <v>0</v>
      </c>
      <c r="E95" s="86">
        <f>SUM(E85:E94)</f>
        <v>6417.83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11516707.42</v>
      </c>
      <c r="D96" s="86">
        <f>D55+D73+D83+D95</f>
        <v>170267.66999999998</v>
      </c>
      <c r="E96" s="86">
        <f>E55+E73+E83+E95</f>
        <v>165014.13999999998</v>
      </c>
      <c r="F96" s="86">
        <f>F55+F73+F83+F95</f>
        <v>0</v>
      </c>
      <c r="G96" s="86">
        <f>G55+G73+G95</f>
        <v>811.51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6669308.3300000001</v>
      </c>
      <c r="D101" s="24" t="s">
        <v>312</v>
      </c>
      <c r="E101" s="95">
        <f>('DOE25'!L268)+('DOE25'!L287)+('DOE25'!L306)</f>
        <v>34657.360000000001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1080937.33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104736.95</v>
      </c>
      <c r="D104" s="24" t="s">
        <v>312</v>
      </c>
      <c r="E104" s="95">
        <f>+('DOE25'!L271)+('DOE25'!L290)+('DOE25'!L309)</f>
        <v>75229.73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7854982.6100000003</v>
      </c>
      <c r="D107" s="86">
        <f>SUM(D101:D106)</f>
        <v>0</v>
      </c>
      <c r="E107" s="86">
        <f>SUM(E101:E106)</f>
        <v>109887.09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535047.30999999994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554222.28</v>
      </c>
      <c r="D111" s="24" t="s">
        <v>312</v>
      </c>
      <c r="E111" s="95">
        <f>+('DOE25'!L274)+('DOE25'!L293)+('DOE25'!L312)</f>
        <v>48044.22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503597.09</v>
      </c>
      <c r="D112" s="24" t="s">
        <v>312</v>
      </c>
      <c r="E112" s="95">
        <f>+('DOE25'!L275)+('DOE25'!L294)+('DOE25'!L313)</f>
        <v>11894.7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426050.2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12868.47</v>
      </c>
      <c r="D114" s="24" t="s">
        <v>312</v>
      </c>
      <c r="E114" s="95">
        <f>+('DOE25'!L277)+('DOE25'!L296)+('DOE25'!L315)</f>
        <v>21.84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679324.03</v>
      </c>
      <c r="D115" s="24" t="s">
        <v>312</v>
      </c>
      <c r="E115" s="95">
        <f>+('DOE25'!L278)+('DOE25'!L297)+('DOE25'!L316)</f>
        <v>4720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298347.46999999997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21436.84</v>
      </c>
      <c r="D117" s="24" t="s">
        <v>312</v>
      </c>
      <c r="E117" s="95">
        <f>+('DOE25'!L280)+('DOE25'!L299)+('DOE25'!L318)</f>
        <v>279.88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172113.43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3030893.6899999995</v>
      </c>
      <c r="D120" s="86">
        <f>SUM(D110:D119)</f>
        <v>172113.43</v>
      </c>
      <c r="E120" s="86">
        <f>SUM(E110:E119)</f>
        <v>64960.639999999992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57732.32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280000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122780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1218.3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6417.83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811.51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-811.51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466930.15</v>
      </c>
      <c r="D136" s="141">
        <f>SUM(D122:D135)</f>
        <v>0</v>
      </c>
      <c r="E136" s="141">
        <f>SUM(E122:E135)</f>
        <v>1218.3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11352806.450000001</v>
      </c>
      <c r="D137" s="86">
        <f>(D107+D120+D136)</f>
        <v>172113.43</v>
      </c>
      <c r="E137" s="86">
        <f>(E107+E120+E136)</f>
        <v>176066.02999999997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12/96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8844720.8000000007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5.45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2240000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2240000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280000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280000</v>
      </c>
    </row>
    <row r="151" spans="1:7" x14ac:dyDescent="0.2">
      <c r="A151" s="22" t="s">
        <v>35</v>
      </c>
      <c r="B151" s="137">
        <f>'DOE25'!F488</f>
        <v>1960000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1960000</v>
      </c>
    </row>
    <row r="152" spans="1:7" x14ac:dyDescent="0.2">
      <c r="A152" s="22" t="s">
        <v>36</v>
      </c>
      <c r="B152" s="137">
        <f>'DOE25'!F489</f>
        <v>430700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430700</v>
      </c>
    </row>
    <row r="153" spans="1:7" x14ac:dyDescent="0.2">
      <c r="A153" s="22" t="s">
        <v>37</v>
      </c>
      <c r="B153" s="137">
        <f>'DOE25'!F490</f>
        <v>2390700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2390700</v>
      </c>
    </row>
    <row r="154" spans="1:7" x14ac:dyDescent="0.2">
      <c r="A154" s="22" t="s">
        <v>38</v>
      </c>
      <c r="B154" s="137">
        <f>'DOE25'!F491</f>
        <v>280000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280000</v>
      </c>
    </row>
    <row r="155" spans="1:7" x14ac:dyDescent="0.2">
      <c r="A155" s="22" t="s">
        <v>39</v>
      </c>
      <c r="B155" s="137">
        <f>'DOE25'!F492</f>
        <v>107520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107520</v>
      </c>
    </row>
    <row r="156" spans="1:7" x14ac:dyDescent="0.2">
      <c r="A156" s="22" t="s">
        <v>269</v>
      </c>
      <c r="B156" s="137">
        <f>'DOE25'!F493</f>
        <v>387520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387520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F63A-6DCC-4AFC-83EE-74424E46C36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RYE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15146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15146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6703966</v>
      </c>
      <c r="D10" s="182">
        <f>ROUND((C10/$C$28)*100,1)</f>
        <v>59.7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1080937</v>
      </c>
      <c r="D11" s="182">
        <f>ROUND((C11/$C$28)*100,1)</f>
        <v>9.6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179967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535047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602267</v>
      </c>
      <c r="D16" s="182">
        <f t="shared" si="0"/>
        <v>5.4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537209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426050</v>
      </c>
      <c r="D18" s="182">
        <f t="shared" si="0"/>
        <v>3.8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12890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684044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298347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122780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36551.260000000009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11220055.26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57732</v>
      </c>
    </row>
    <row r="30" spans="1:4" x14ac:dyDescent="0.2">
      <c r="B30" s="187" t="s">
        <v>760</v>
      </c>
      <c r="C30" s="180">
        <f>SUM(C28:C29)</f>
        <v>11277787.26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280000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6671376</v>
      </c>
      <c r="D35" s="182">
        <f t="shared" ref="D35:D40" si="1">ROUND((C35/$C$41)*100,1)</f>
        <v>57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559197.01999999955</v>
      </c>
      <c r="D36" s="182">
        <f t="shared" si="1"/>
        <v>4.8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4263304</v>
      </c>
      <c r="D37" s="182">
        <f t="shared" si="1"/>
        <v>36.4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104967</v>
      </c>
      <c r="D38" s="182">
        <f t="shared" si="1"/>
        <v>0.9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110759</v>
      </c>
      <c r="D39" s="182">
        <f t="shared" si="1"/>
        <v>0.9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11709603.02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0140-CBBF-4E77-810E-07D639F87B3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RYE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2010-10-15T18:46:03Z</cp:lastPrinted>
  <dcterms:created xsi:type="dcterms:W3CDTF">1997-12-04T19:04:30Z</dcterms:created>
  <dcterms:modified xsi:type="dcterms:W3CDTF">2025-01-09T20:25:05Z</dcterms:modified>
</cp:coreProperties>
</file>