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62DBD5C-FED9-4325-93BD-0D85B69E457A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855" xr2:uid="{B383BA83-4A6B-43E8-961D-8859F95717F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C112" i="2" s="1"/>
  <c r="D39" i="13"/>
  <c r="F13" i="13"/>
  <c r="E13" i="13" s="1"/>
  <c r="G13" i="13"/>
  <c r="L198" i="1"/>
  <c r="C114" i="2" s="1"/>
  <c r="L216" i="1"/>
  <c r="L234" i="1"/>
  <c r="F16" i="13"/>
  <c r="G16" i="13"/>
  <c r="L201" i="1"/>
  <c r="L219" i="1"/>
  <c r="L237" i="1"/>
  <c r="F5" i="13"/>
  <c r="F33" i="13" s="1"/>
  <c r="G5" i="13"/>
  <c r="G33" i="13" s="1"/>
  <c r="L189" i="1"/>
  <c r="L203" i="1" s="1"/>
  <c r="L190" i="1"/>
  <c r="L191" i="1"/>
  <c r="C103" i="2" s="1"/>
  <c r="L192" i="1"/>
  <c r="C13" i="10" s="1"/>
  <c r="L207" i="1"/>
  <c r="L221" i="1" s="1"/>
  <c r="L208" i="1"/>
  <c r="C11" i="10" s="1"/>
  <c r="L209" i="1"/>
  <c r="L210" i="1"/>
  <c r="L225" i="1"/>
  <c r="L226" i="1"/>
  <c r="L227" i="1"/>
  <c r="L228" i="1"/>
  <c r="F6" i="13"/>
  <c r="G6" i="13"/>
  <c r="L194" i="1"/>
  <c r="C110" i="2" s="1"/>
  <c r="L212" i="1"/>
  <c r="L230" i="1"/>
  <c r="L239" i="1" s="1"/>
  <c r="F7" i="13"/>
  <c r="G7" i="13"/>
  <c r="L195" i="1"/>
  <c r="L213" i="1"/>
  <c r="L231" i="1"/>
  <c r="F12" i="13"/>
  <c r="G12" i="13"/>
  <c r="L197" i="1"/>
  <c r="C113" i="2" s="1"/>
  <c r="L215" i="1"/>
  <c r="L233" i="1"/>
  <c r="F14" i="13"/>
  <c r="G14" i="13"/>
  <c r="L199" i="1"/>
  <c r="L217" i="1"/>
  <c r="L235" i="1"/>
  <c r="D14" i="13" s="1"/>
  <c r="C14" i="13" s="1"/>
  <c r="F15" i="13"/>
  <c r="G15" i="13"/>
  <c r="L200" i="1"/>
  <c r="C21" i="10" s="1"/>
  <c r="L218" i="1"/>
  <c r="H637" i="1" s="1"/>
  <c r="L236" i="1"/>
  <c r="G641" i="1" s="1"/>
  <c r="J641" i="1" s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C24" i="10" s="1"/>
  <c r="F29" i="13"/>
  <c r="D29" i="13" s="1"/>
  <c r="C29" i="13" s="1"/>
  <c r="G29" i="13"/>
  <c r="L350" i="1"/>
  <c r="H651" i="1" s="1"/>
  <c r="L351" i="1"/>
  <c r="L352" i="1"/>
  <c r="I359" i="1"/>
  <c r="J282" i="1"/>
  <c r="J301" i="1"/>
  <c r="J320" i="1"/>
  <c r="F31" i="13" s="1"/>
  <c r="K282" i="1"/>
  <c r="K330" i="1" s="1"/>
  <c r="K344" i="1" s="1"/>
  <c r="K301" i="1"/>
  <c r="G31" i="13"/>
  <c r="K320" i="1"/>
  <c r="L268" i="1"/>
  <c r="L269" i="1"/>
  <c r="L270" i="1"/>
  <c r="L271" i="1"/>
  <c r="E104" i="2" s="1"/>
  <c r="L273" i="1"/>
  <c r="L274" i="1"/>
  <c r="E111" i="2" s="1"/>
  <c r="L275" i="1"/>
  <c r="E112" i="2" s="1"/>
  <c r="L276" i="1"/>
  <c r="E113" i="2" s="1"/>
  <c r="L277" i="1"/>
  <c r="E114" i="2" s="1"/>
  <c r="L278" i="1"/>
  <c r="L279" i="1"/>
  <c r="L280" i="1"/>
  <c r="L287" i="1"/>
  <c r="L288" i="1"/>
  <c r="L301" i="1" s="1"/>
  <c r="L289" i="1"/>
  <c r="L290" i="1"/>
  <c r="L292" i="1"/>
  <c r="E110" i="2" s="1"/>
  <c r="L293" i="1"/>
  <c r="L294" i="1"/>
  <c r="L295" i="1"/>
  <c r="L296" i="1"/>
  <c r="L297" i="1"/>
  <c r="L298" i="1"/>
  <c r="L299" i="1"/>
  <c r="L306" i="1"/>
  <c r="E101" i="2" s="1"/>
  <c r="E107" i="2" s="1"/>
  <c r="L307" i="1"/>
  <c r="L308" i="1"/>
  <c r="L320" i="1" s="1"/>
  <c r="E103" i="2"/>
  <c r="L309" i="1"/>
  <c r="L311" i="1"/>
  <c r="L312" i="1"/>
  <c r="L313" i="1"/>
  <c r="L314" i="1"/>
  <c r="L315" i="1"/>
  <c r="L316" i="1"/>
  <c r="L317" i="1"/>
  <c r="L318" i="1"/>
  <c r="E117" i="2" s="1"/>
  <c r="L325" i="1"/>
  <c r="E106" i="2"/>
  <c r="L326" i="1"/>
  <c r="L327" i="1"/>
  <c r="L252" i="1"/>
  <c r="L253" i="1"/>
  <c r="L333" i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L258" i="1"/>
  <c r="J52" i="1"/>
  <c r="G48" i="2"/>
  <c r="G51" i="2"/>
  <c r="G54" i="2" s="1"/>
  <c r="G55" i="2" s="1"/>
  <c r="G53" i="2"/>
  <c r="F2" i="11"/>
  <c r="L603" i="1"/>
  <c r="H653" i="1" s="1"/>
  <c r="L602" i="1"/>
  <c r="G653" i="1" s="1"/>
  <c r="L601" i="1"/>
  <c r="F653" i="1"/>
  <c r="I653" i="1" s="1"/>
  <c r="C40" i="10"/>
  <c r="F52" i="1"/>
  <c r="C48" i="2"/>
  <c r="G52" i="1"/>
  <c r="D48" i="2" s="1"/>
  <c r="H52" i="1"/>
  <c r="H104" i="1" s="1"/>
  <c r="E48" i="2"/>
  <c r="I52" i="1"/>
  <c r="I104" i="1"/>
  <c r="I185" i="1" s="1"/>
  <c r="G620" i="1" s="1"/>
  <c r="J620" i="1" s="1"/>
  <c r="F71" i="1"/>
  <c r="F86" i="1"/>
  <c r="C50" i="2" s="1"/>
  <c r="C54" i="2" s="1"/>
  <c r="F103" i="1"/>
  <c r="G103" i="1"/>
  <c r="G104" i="1"/>
  <c r="H71" i="1"/>
  <c r="E49" i="2" s="1"/>
  <c r="E54" i="2" s="1"/>
  <c r="H86" i="1"/>
  <c r="H103" i="1"/>
  <c r="I103" i="1"/>
  <c r="J103" i="1"/>
  <c r="C37" i="10"/>
  <c r="F113" i="1"/>
  <c r="F128" i="1"/>
  <c r="F132" i="1" s="1"/>
  <c r="G113" i="1"/>
  <c r="G128" i="1"/>
  <c r="G132" i="1"/>
  <c r="H113" i="1"/>
  <c r="H132" i="1" s="1"/>
  <c r="H128" i="1"/>
  <c r="I113" i="1"/>
  <c r="I128" i="1"/>
  <c r="I132" i="1"/>
  <c r="J113" i="1"/>
  <c r="J128" i="1"/>
  <c r="J132" i="1" s="1"/>
  <c r="F139" i="1"/>
  <c r="F154" i="1"/>
  <c r="F161" i="1"/>
  <c r="G139" i="1"/>
  <c r="D77" i="2" s="1"/>
  <c r="D83" i="2" s="1"/>
  <c r="G154" i="1"/>
  <c r="H139" i="1"/>
  <c r="H154" i="1"/>
  <c r="H161" i="1" s="1"/>
  <c r="I139" i="1"/>
  <c r="I154" i="1"/>
  <c r="I161" i="1"/>
  <c r="C12" i="10"/>
  <c r="L242" i="1"/>
  <c r="C105" i="2" s="1"/>
  <c r="L324" i="1"/>
  <c r="L246" i="1"/>
  <c r="C25" i="10"/>
  <c r="L260" i="1"/>
  <c r="L261" i="1"/>
  <c r="C135" i="2" s="1"/>
  <c r="L341" i="1"/>
  <c r="E134" i="2" s="1"/>
  <c r="L342" i="1"/>
  <c r="E135" i="2"/>
  <c r="I655" i="1"/>
  <c r="I660" i="1"/>
  <c r="I659" i="1"/>
  <c r="C5" i="10"/>
  <c r="C42" i="10"/>
  <c r="C32" i="10"/>
  <c r="L366" i="1"/>
  <c r="C29" i="10" s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L343" i="1" s="1"/>
  <c r="L339" i="1"/>
  <c r="K343" i="1"/>
  <c r="L511" i="1"/>
  <c r="F539" i="1" s="1"/>
  <c r="L512" i="1"/>
  <c r="F540" i="1"/>
  <c r="L513" i="1"/>
  <c r="F541" i="1"/>
  <c r="L516" i="1"/>
  <c r="G539" i="1"/>
  <c r="G542" i="1" s="1"/>
  <c r="L517" i="1"/>
  <c r="L519" i="1" s="1"/>
  <c r="G540" i="1"/>
  <c r="K540" i="1" s="1"/>
  <c r="L518" i="1"/>
  <c r="G541" i="1" s="1"/>
  <c r="L521" i="1"/>
  <c r="H539" i="1" s="1"/>
  <c r="H542" i="1" s="1"/>
  <c r="L522" i="1"/>
  <c r="H540" i="1"/>
  <c r="L523" i="1"/>
  <c r="H541" i="1"/>
  <c r="L526" i="1"/>
  <c r="I539" i="1"/>
  <c r="I542" i="1" s="1"/>
  <c r="L527" i="1"/>
  <c r="L529" i="1" s="1"/>
  <c r="I540" i="1"/>
  <c r="L528" i="1"/>
  <c r="I541" i="1" s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I438" i="1" s="1"/>
  <c r="G632" i="1" s="1"/>
  <c r="C10" i="2"/>
  <c r="C19" i="2" s="1"/>
  <c r="D10" i="2"/>
  <c r="E10" i="2"/>
  <c r="F10" i="2"/>
  <c r="I432" i="1"/>
  <c r="J10" i="1"/>
  <c r="G10" i="2" s="1"/>
  <c r="C11" i="2"/>
  <c r="C12" i="2"/>
  <c r="D12" i="2"/>
  <c r="D13" i="2"/>
  <c r="D14" i="2"/>
  <c r="D16" i="2"/>
  <c r="D17" i="2"/>
  <c r="D18" i="2"/>
  <c r="E12" i="2"/>
  <c r="F12" i="2"/>
  <c r="I433" i="1"/>
  <c r="J12" i="1"/>
  <c r="G12" i="2"/>
  <c r="C13" i="2"/>
  <c r="E13" i="2"/>
  <c r="F13" i="2"/>
  <c r="I434" i="1"/>
  <c r="J13" i="1" s="1"/>
  <c r="G13" i="2" s="1"/>
  <c r="C14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/>
  <c r="G18" i="2" s="1"/>
  <c r="C22" i="2"/>
  <c r="D22" i="2"/>
  <c r="E22" i="2"/>
  <c r="F22" i="2"/>
  <c r="I440" i="1"/>
  <c r="J23" i="1"/>
  <c r="C23" i="2"/>
  <c r="D23" i="2"/>
  <c r="D32" i="2" s="1"/>
  <c r="E23" i="2"/>
  <c r="F23" i="2"/>
  <c r="F32" i="2" s="1"/>
  <c r="I441" i="1"/>
  <c r="J24" i="1" s="1"/>
  <c r="C24" i="2"/>
  <c r="D24" i="2"/>
  <c r="E24" i="2"/>
  <c r="F24" i="2"/>
  <c r="I442" i="1"/>
  <c r="J25" i="1" s="1"/>
  <c r="G24" i="2" s="1"/>
  <c r="C25" i="2"/>
  <c r="C32" i="2" s="1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F42" i="2" s="1"/>
  <c r="F43" i="2" s="1"/>
  <c r="C36" i="2"/>
  <c r="C42" i="2" s="1"/>
  <c r="D36" i="2"/>
  <c r="D42" i="2" s="1"/>
  <c r="D43" i="2" s="1"/>
  <c r="E36" i="2"/>
  <c r="E42" i="2" s="1"/>
  <c r="F36" i="2"/>
  <c r="I446" i="1"/>
  <c r="J37" i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F48" i="2"/>
  <c r="C49" i="2"/>
  <c r="E50" i="2"/>
  <c r="C51" i="2"/>
  <c r="D51" i="2"/>
  <c r="D54" i="2" s="1"/>
  <c r="E51" i="2"/>
  <c r="F51" i="2"/>
  <c r="D52" i="2"/>
  <c r="C53" i="2"/>
  <c r="D53" i="2"/>
  <c r="E53" i="2"/>
  <c r="F53" i="2"/>
  <c r="F54" i="2"/>
  <c r="F55" i="2"/>
  <c r="C58" i="2"/>
  <c r="C62" i="2" s="1"/>
  <c r="C59" i="2"/>
  <c r="C61" i="2"/>
  <c r="D61" i="2"/>
  <c r="D62" i="2" s="1"/>
  <c r="E61" i="2"/>
  <c r="E62" i="2" s="1"/>
  <c r="F61" i="2"/>
  <c r="G61" i="2"/>
  <c r="G62" i="2" s="1"/>
  <c r="F62" i="2"/>
  <c r="C64" i="2"/>
  <c r="F64" i="2"/>
  <c r="C65" i="2"/>
  <c r="C70" i="2" s="1"/>
  <c r="C73" i="2" s="1"/>
  <c r="F65" i="2"/>
  <c r="C66" i="2"/>
  <c r="C67" i="2"/>
  <c r="C68" i="2"/>
  <c r="E68" i="2"/>
  <c r="F68" i="2"/>
  <c r="C69" i="2"/>
  <c r="D69" i="2"/>
  <c r="D70" i="2"/>
  <c r="D73" i="2" s="1"/>
  <c r="E69" i="2"/>
  <c r="E70" i="2" s="1"/>
  <c r="E73" i="2" s="1"/>
  <c r="F69" i="2"/>
  <c r="G69" i="2"/>
  <c r="G70" i="2" s="1"/>
  <c r="E71" i="2"/>
  <c r="E72" i="2"/>
  <c r="C71" i="2"/>
  <c r="D71" i="2"/>
  <c r="C72" i="2"/>
  <c r="C77" i="2"/>
  <c r="E77" i="2"/>
  <c r="F77" i="2"/>
  <c r="F83" i="2" s="1"/>
  <c r="C79" i="2"/>
  <c r="E79" i="2"/>
  <c r="F79" i="2"/>
  <c r="F80" i="2"/>
  <c r="F81" i="2"/>
  <c r="C80" i="2"/>
  <c r="D80" i="2"/>
  <c r="E80" i="2"/>
  <c r="C81" i="2"/>
  <c r="D81" i="2"/>
  <c r="E81" i="2"/>
  <c r="E83" i="2" s="1"/>
  <c r="C82" i="2"/>
  <c r="C85" i="2"/>
  <c r="C86" i="2"/>
  <c r="C89" i="2"/>
  <c r="C90" i="2"/>
  <c r="C91" i="2"/>
  <c r="C92" i="2"/>
  <c r="C93" i="2"/>
  <c r="C94" i="2"/>
  <c r="C95" i="2"/>
  <c r="F85" i="2"/>
  <c r="F95" i="2" s="1"/>
  <c r="F86" i="2"/>
  <c r="D88" i="2"/>
  <c r="D95" i="2" s="1"/>
  <c r="E88" i="2"/>
  <c r="F88" i="2"/>
  <c r="G88" i="2"/>
  <c r="D89" i="2"/>
  <c r="E89" i="2"/>
  <c r="E95" i="2" s="1"/>
  <c r="F89" i="2"/>
  <c r="G89" i="2"/>
  <c r="G95" i="2" s="1"/>
  <c r="D90" i="2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D107" i="2"/>
  <c r="F107" i="2"/>
  <c r="G107" i="2"/>
  <c r="E115" i="2"/>
  <c r="E116" i="2"/>
  <c r="F120" i="2"/>
  <c r="G120" i="2"/>
  <c r="C122" i="2"/>
  <c r="E122" i="2"/>
  <c r="D126" i="2"/>
  <c r="D13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/>
  <c r="E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K490" i="1" s="1"/>
  <c r="B153" i="2"/>
  <c r="G153" i="2" s="1"/>
  <c r="C153" i="2"/>
  <c r="D153" i="2"/>
  <c r="G490" i="1"/>
  <c r="H490" i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K493" i="1" s="1"/>
  <c r="C156" i="2"/>
  <c r="H493" i="1"/>
  <c r="D156" i="2" s="1"/>
  <c r="I493" i="1"/>
  <c r="E156" i="2" s="1"/>
  <c r="J493" i="1"/>
  <c r="F156" i="2" s="1"/>
  <c r="F19" i="1"/>
  <c r="G19" i="1"/>
  <c r="G608" i="1" s="1"/>
  <c r="H19" i="1"/>
  <c r="G609" i="1" s="1"/>
  <c r="J609" i="1" s="1"/>
  <c r="I19" i="1"/>
  <c r="G610" i="1"/>
  <c r="F33" i="1"/>
  <c r="G33" i="1"/>
  <c r="G44" i="1" s="1"/>
  <c r="H608" i="1" s="1"/>
  <c r="H33" i="1"/>
  <c r="I33" i="1"/>
  <c r="F43" i="1"/>
  <c r="G43" i="1"/>
  <c r="H43" i="1"/>
  <c r="G614" i="1" s="1"/>
  <c r="J614" i="1" s="1"/>
  <c r="I43" i="1"/>
  <c r="G615" i="1" s="1"/>
  <c r="J615" i="1" s="1"/>
  <c r="I44" i="1"/>
  <c r="H610" i="1" s="1"/>
  <c r="J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G184" i="1" s="1"/>
  <c r="H180" i="1"/>
  <c r="H184" i="1"/>
  <c r="I180" i="1"/>
  <c r="F203" i="1"/>
  <c r="G203" i="1"/>
  <c r="H203" i="1"/>
  <c r="I203" i="1"/>
  <c r="J203" i="1"/>
  <c r="K203" i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J249" i="1" s="1"/>
  <c r="K239" i="1"/>
  <c r="K249" i="1" s="1"/>
  <c r="K263" i="1" s="1"/>
  <c r="F248" i="1"/>
  <c r="L248" i="1" s="1"/>
  <c r="G248" i="1"/>
  <c r="H248" i="1"/>
  <c r="I248" i="1"/>
  <c r="J248" i="1"/>
  <c r="K248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G62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I400" i="1"/>
  <c r="F393" i="1"/>
  <c r="F400" i="1" s="1"/>
  <c r="H633" i="1" s="1"/>
  <c r="J633" i="1" s="1"/>
  <c r="G393" i="1"/>
  <c r="H393" i="1"/>
  <c r="H400" i="1" s="1"/>
  <c r="H634" i="1" s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F426" i="1"/>
  <c r="H426" i="1"/>
  <c r="I426" i="1"/>
  <c r="J426" i="1"/>
  <c r="F438" i="1"/>
  <c r="G438" i="1"/>
  <c r="G630" i="1" s="1"/>
  <c r="J630" i="1" s="1"/>
  <c r="H438" i="1"/>
  <c r="F444" i="1"/>
  <c r="F451" i="1" s="1"/>
  <c r="H629" i="1" s="1"/>
  <c r="J629" i="1" s="1"/>
  <c r="G444" i="1"/>
  <c r="G451" i="1" s="1"/>
  <c r="H630" i="1" s="1"/>
  <c r="H444" i="1"/>
  <c r="H451" i="1" s="1"/>
  <c r="H631" i="1" s="1"/>
  <c r="J631" i="1" s="1"/>
  <c r="I444" i="1"/>
  <c r="F450" i="1"/>
  <c r="G450" i="1"/>
  <c r="H450" i="1"/>
  <c r="F460" i="1"/>
  <c r="F466" i="1" s="1"/>
  <c r="H612" i="1" s="1"/>
  <c r="J612" i="1" s="1"/>
  <c r="G460" i="1"/>
  <c r="G466" i="1" s="1"/>
  <c r="H613" i="1" s="1"/>
  <c r="J613" i="1" s="1"/>
  <c r="H460" i="1"/>
  <c r="H466" i="1" s="1"/>
  <c r="H614" i="1" s="1"/>
  <c r="I460" i="1"/>
  <c r="I466" i="1" s="1"/>
  <c r="H615" i="1" s="1"/>
  <c r="J460" i="1"/>
  <c r="F464" i="1"/>
  <c r="G464" i="1"/>
  <c r="H464" i="1"/>
  <c r="I464" i="1"/>
  <c r="J464" i="1"/>
  <c r="J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I519" i="1"/>
  <c r="I535" i="1" s="1"/>
  <c r="J519" i="1"/>
  <c r="K519" i="1"/>
  <c r="K535" i="1" s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J535" i="1"/>
  <c r="L547" i="1"/>
  <c r="L550" i="1"/>
  <c r="L548" i="1"/>
  <c r="L549" i="1"/>
  <c r="F550" i="1"/>
  <c r="G550" i="1"/>
  <c r="H550" i="1"/>
  <c r="I550" i="1"/>
  <c r="I561" i="1"/>
  <c r="J550" i="1"/>
  <c r="J561" i="1" s="1"/>
  <c r="K550" i="1"/>
  <c r="K561" i="1" s="1"/>
  <c r="L552" i="1"/>
  <c r="L555" i="1" s="1"/>
  <c r="L561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12" i="1"/>
  <c r="G613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1" i="1"/>
  <c r="G633" i="1"/>
  <c r="G634" i="1"/>
  <c r="G635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C23" i="10"/>
  <c r="E105" i="2"/>
  <c r="G535" i="1"/>
  <c r="I184" i="1"/>
  <c r="G155" i="2"/>
  <c r="A40" i="12"/>
  <c r="L354" i="1"/>
  <c r="L374" i="1"/>
  <c r="G626" i="1" s="1"/>
  <c r="J626" i="1" s="1"/>
  <c r="H561" i="1"/>
  <c r="F561" i="1"/>
  <c r="F330" i="1"/>
  <c r="F344" i="1" s="1"/>
  <c r="H249" i="1"/>
  <c r="H263" i="1"/>
  <c r="C83" i="2"/>
  <c r="F70" i="2"/>
  <c r="F73" i="2" s="1"/>
  <c r="D119" i="2"/>
  <c r="D120" i="2" s="1"/>
  <c r="D137" i="2" s="1"/>
  <c r="C115" i="2"/>
  <c r="C111" i="2"/>
  <c r="E102" i="2"/>
  <c r="F651" i="1"/>
  <c r="C20" i="10"/>
  <c r="C27" i="10"/>
  <c r="G625" i="1"/>
  <c r="J625" i="1"/>
  <c r="H25" i="13"/>
  <c r="F104" i="1"/>
  <c r="E8" i="13"/>
  <c r="C8" i="13" s="1"/>
  <c r="I249" i="1"/>
  <c r="I263" i="1" s="1"/>
  <c r="H33" i="13"/>
  <c r="C25" i="13"/>
  <c r="A22" i="12"/>
  <c r="H535" i="1"/>
  <c r="G400" i="1"/>
  <c r="H635" i="1" s="1"/>
  <c r="J635" i="1" s="1"/>
  <c r="J104" i="1"/>
  <c r="C117" i="2"/>
  <c r="G36" i="2"/>
  <c r="G22" i="2"/>
  <c r="C6" i="10"/>
  <c r="D17" i="13"/>
  <c r="C17" i="13" s="1"/>
  <c r="D7" i="13"/>
  <c r="C7" i="13" s="1"/>
  <c r="E16" i="13"/>
  <c r="C16" i="13" s="1"/>
  <c r="H44" i="1"/>
  <c r="H609" i="1"/>
  <c r="F44" i="1"/>
  <c r="H607" i="1" s="1"/>
  <c r="J607" i="1" s="1"/>
  <c r="J637" i="1" l="1"/>
  <c r="G73" i="2"/>
  <c r="C55" i="2"/>
  <c r="C96" i="2" s="1"/>
  <c r="E120" i="2"/>
  <c r="L249" i="1"/>
  <c r="L263" i="1" s="1"/>
  <c r="G622" i="1" s="1"/>
  <c r="J622" i="1" s="1"/>
  <c r="F650" i="1"/>
  <c r="J608" i="1"/>
  <c r="E43" i="2"/>
  <c r="C130" i="2"/>
  <c r="C133" i="2" s="1"/>
  <c r="L400" i="1"/>
  <c r="C136" i="2"/>
  <c r="G185" i="1"/>
  <c r="G618" i="1" s="1"/>
  <c r="J618" i="1" s="1"/>
  <c r="J634" i="1"/>
  <c r="C38" i="10"/>
  <c r="F185" i="1"/>
  <c r="G617" i="1" s="1"/>
  <c r="J617" i="1" s="1"/>
  <c r="E136" i="2"/>
  <c r="C43" i="2"/>
  <c r="C13" i="13"/>
  <c r="E33" i="13"/>
  <c r="D35" i="13" s="1"/>
  <c r="G32" i="2"/>
  <c r="K541" i="1"/>
  <c r="K539" i="1"/>
  <c r="K542" i="1" s="1"/>
  <c r="F542" i="1"/>
  <c r="G42" i="2"/>
  <c r="G43" i="2" s="1"/>
  <c r="J263" i="1"/>
  <c r="G156" i="2"/>
  <c r="J33" i="1"/>
  <c r="G23" i="2"/>
  <c r="J185" i="1"/>
  <c r="E55" i="2"/>
  <c r="E96" i="2" s="1"/>
  <c r="G96" i="2"/>
  <c r="E137" i="2"/>
  <c r="L426" i="1"/>
  <c r="G628" i="1" s="1"/>
  <c r="J628" i="1" s="1"/>
  <c r="J43" i="1"/>
  <c r="H185" i="1"/>
  <c r="G619" i="1" s="1"/>
  <c r="J619" i="1" s="1"/>
  <c r="F96" i="2"/>
  <c r="D55" i="2"/>
  <c r="D96" i="2" s="1"/>
  <c r="H650" i="1"/>
  <c r="H654" i="1" s="1"/>
  <c r="G650" i="1"/>
  <c r="L282" i="1"/>
  <c r="C16" i="10"/>
  <c r="G640" i="1"/>
  <c r="J640" i="1" s="1"/>
  <c r="L604" i="1"/>
  <c r="C19" i="10"/>
  <c r="G161" i="1"/>
  <c r="C39" i="10" s="1"/>
  <c r="C102" i="2"/>
  <c r="C18" i="10"/>
  <c r="G639" i="1"/>
  <c r="J639" i="1" s="1"/>
  <c r="J9" i="1"/>
  <c r="C17" i="10"/>
  <c r="D6" i="13"/>
  <c r="C6" i="13" s="1"/>
  <c r="C101" i="2"/>
  <c r="C107" i="2" s="1"/>
  <c r="D5" i="13"/>
  <c r="F652" i="1"/>
  <c r="I652" i="1" s="1"/>
  <c r="F122" i="2"/>
  <c r="F136" i="2" s="1"/>
  <c r="F137" i="2" s="1"/>
  <c r="D19" i="13"/>
  <c r="C19" i="13" s="1"/>
  <c r="L524" i="1"/>
  <c r="H652" i="1"/>
  <c r="D15" i="13"/>
  <c r="C15" i="13" s="1"/>
  <c r="C15" i="10"/>
  <c r="D12" i="13"/>
  <c r="C12" i="13" s="1"/>
  <c r="C35" i="10"/>
  <c r="G652" i="1"/>
  <c r="C10" i="10"/>
  <c r="J330" i="1"/>
  <c r="J344" i="1" s="1"/>
  <c r="L514" i="1"/>
  <c r="L535" i="1" s="1"/>
  <c r="G651" i="1"/>
  <c r="I651" i="1" s="1"/>
  <c r="C26" i="10"/>
  <c r="I450" i="1"/>
  <c r="I451" i="1" s="1"/>
  <c r="H632" i="1" s="1"/>
  <c r="J632" i="1" s="1"/>
  <c r="C104" i="2"/>
  <c r="C116" i="2"/>
  <c r="C120" i="2" s="1"/>
  <c r="C137" i="2" l="1"/>
  <c r="H638" i="1"/>
  <c r="J638" i="1" s="1"/>
  <c r="F654" i="1"/>
  <c r="I650" i="1"/>
  <c r="I654" i="1" s="1"/>
  <c r="G654" i="1"/>
  <c r="H636" i="1"/>
  <c r="G627" i="1"/>
  <c r="J627" i="1" s="1"/>
  <c r="D31" i="13"/>
  <c r="C31" i="13" s="1"/>
  <c r="L330" i="1"/>
  <c r="L344" i="1" s="1"/>
  <c r="G623" i="1" s="1"/>
  <c r="J623" i="1" s="1"/>
  <c r="C36" i="10"/>
  <c r="C41" i="10"/>
  <c r="D35" i="10" s="1"/>
  <c r="H657" i="1"/>
  <c r="H662" i="1"/>
  <c r="C5" i="13"/>
  <c r="G9" i="2"/>
  <c r="G19" i="2" s="1"/>
  <c r="J19" i="1"/>
  <c r="G611" i="1" s="1"/>
  <c r="G636" i="1"/>
  <c r="J636" i="1" s="1"/>
  <c r="G621" i="1"/>
  <c r="J621" i="1" s="1"/>
  <c r="G616" i="1"/>
  <c r="J616" i="1" s="1"/>
  <c r="J44" i="1"/>
  <c r="H611" i="1" s="1"/>
  <c r="C28" i="10"/>
  <c r="D10" i="10"/>
  <c r="D18" i="10"/>
  <c r="D38" i="10" l="1"/>
  <c r="G662" i="1"/>
  <c r="G657" i="1"/>
  <c r="D22" i="10"/>
  <c r="D23" i="10"/>
  <c r="D25" i="10"/>
  <c r="C30" i="10"/>
  <c r="D27" i="10"/>
  <c r="D21" i="10"/>
  <c r="D13" i="10"/>
  <c r="D12" i="10"/>
  <c r="D11" i="10"/>
  <c r="D24" i="10"/>
  <c r="D20" i="10"/>
  <c r="D33" i="13"/>
  <c r="D36" i="13" s="1"/>
  <c r="I657" i="1"/>
  <c r="I662" i="1"/>
  <c r="C7" i="10" s="1"/>
  <c r="F657" i="1"/>
  <c r="F662" i="1"/>
  <c r="C4" i="10" s="1"/>
  <c r="J611" i="1"/>
  <c r="H646" i="1"/>
  <c r="D19" i="10"/>
  <c r="D17" i="10"/>
  <c r="D15" i="10"/>
  <c r="D28" i="10" s="1"/>
  <c r="D37" i="10"/>
  <c r="D40" i="10"/>
  <c r="D26" i="10"/>
  <c r="D16" i="10"/>
  <c r="D36" i="10"/>
  <c r="D41" i="10" s="1"/>
  <c r="D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28636DE-BC16-4C62-AB0D-34E4A201993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631E97E-F37F-400E-B1EF-F1C42C5CCD3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35717A4-46C8-46BA-B6E1-AE5E8DEB9C4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00D41F0-97B4-44AD-9E50-12EC09FFB58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0610E8B-01B8-498F-9969-22C037B1A37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E4D7A09-7B7A-45E0-AC62-B8F16F148FD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3CE795F-943A-464D-BED5-F8F90BFCC07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77D7DB8-224B-49E7-B33C-41E829D0E5D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8788345-9AB7-453D-BE93-718D0E3B1A0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0FB7DE4-4C82-4D65-AB4B-87E25197D1F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7F66EAD-55EF-4D49-A640-94CA07BC530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DAD7641-1CB8-470A-ABBA-159073DDE1D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<sst xmlns="http://schemas.openxmlformats.org/spreadsheetml/2006/main" count="3862" uniqueCount="899">
  <si>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</si>
  <si>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</si>
  <si>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</si>
  <si>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</si>
  <si>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</si>
  <si>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</si>
  <si>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</si>
  <si>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</si>
  <si>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</si>
  <si>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</si>
  <si>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</si>
  <si>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</si>
  <si>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</si>
  <si>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</si>
  <si>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</si>
  <si>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</si>
  <si>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</si>
  <si>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</si>
  <si>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</si>
  <si>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</si>
  <si>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</si>
  <si>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</si>
  <si>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</si>
  <si>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</si>
  <si>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</si>
  <si>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</si>
  <si>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</si>
  <si>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</si>
  <si>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</si>
  <si>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</si>
  <si>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</si>
  <si>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</si>
  <si>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</si>
  <si>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</si>
  <si>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</si>
  <si>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</si>
  <si>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</si>
  <si>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</si>
  <si>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</si>
  <si>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</si>
  <si>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</si>
  <si>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</si>
  <si>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</si>
  <si>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</si>
  <si>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</si>
  <si>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</si>
  <si>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</si>
  <si>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</si>
  <si>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</si>
  <si>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</si>
  <si>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</si>
  <si>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</si>
  <si>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</si>
  <si>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</si>
  <si>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</si>
  <si>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</si>
  <si>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</si>
  <si>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</si>
  <si>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</si>
  <si>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</si>
  <si>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</si>
  <si>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</si>
  <si>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</si>
  <si>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</si>
  <si>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</si>
  <si>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</si>
  <si>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</si>
  <si>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</si>
  <si>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</si>
  <si>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</si>
  <si>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</si>
  <si>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</si>
  <si>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</si>
  <si>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</si>
  <si>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</si>
  <si>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</si>
  <si>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</si>
  <si>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</si>
  <si>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</si>
  <si>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</si>
  <si>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</si>
  <si>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</si>
  <si>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</si>
  <si>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</si>
  <si>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</si>
  <si>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</si>
  <si>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</si>
  <si>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</si>
  <si>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</si>
  <si>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</si>
  <si>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</si>
  <si>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</si>
  <si>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</si>
  <si>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</si>
  <si>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</si>
  <si>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</si>
  <si>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</si>
  <si>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</si>
  <si>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</si>
  <si>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</si>
  <si>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</si>
  <si>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</si>
  <si>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</si>
  <si>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</si>
  <si>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</si>
  <si>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</si>
  <si>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</si>
  <si>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</si>
  <si>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</si>
  <si>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</si>
  <si>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</si>
  <si>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</si>
  <si>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</si>
  <si>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</si>
  <si>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</si>
  <si>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</si>
  <si>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</si>
  <si>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</si>
  <si>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</si>
  <si>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</si>
  <si>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</si>
  <si>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</si>
  <si>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</si>
  <si>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</si>
  <si>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</si>
  <si>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</si>
  <si>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</si>
  <si>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</si>
  <si>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</si>
  <si>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</si>
  <si>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</si>
  <si>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</si>
  <si>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</si>
  <si>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</si>
  <si>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</si>
  <si>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</si>
  <si>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</si>
  <si>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</si>
  <si>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</si>
  <si>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</si>
  <si>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</si>
  <si>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</si>
  <si>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</si>
  <si>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</si>
  <si>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</si>
  <si>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</si>
  <si>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</si>
  <si>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</si>
  <si>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</si>
  <si>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</si>
  <si>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</si>
  <si>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</si>
  <si>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</si>
  <si>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</si>
  <si>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</si>
  <si>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</si>
  <si>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</si>
  <si>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</si>
  <si>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</si>
  <si>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</si>
  <si>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</si>
  <si>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</si>
  <si>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</si>
  <si>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</si>
  <si>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</si>
  <si>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</si>
  <si>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</si>
  <si>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</si>
  <si>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</si>
  <si>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</si>
  <si>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</si>
  <si>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</si>
  <si>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</si>
  <si>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</si>
  <si>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</si>
  <si>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</si>
  <si>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</si>
  <si>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</si>
  <si>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</si>
  <si>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</si>
  <si>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</si>
  <si>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</si>
  <si>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</si>
  <si>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</si>
  <si>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</si>
  <si>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</si>
  <si>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</si>
  <si>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</si>
  <si>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</si>
  <si>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</si>
  <si>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</si>
  <si>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</si>
  <si>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</si>
  <si>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</si>
  <si>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</si>
  <si>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</si>
  <si>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</si>
  <si>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</si>
  <si>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</si>
  <si>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</si>
  <si>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</si>
  <si>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</si>
  <si>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</si>
  <si>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</si>
  <si>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</si>
  <si>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</si>
  <si>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</si>
  <si>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</si>
  <si>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</si>
  <si>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</si>
  <si>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</si>
  <si>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</si>
  <si>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</si>
  <si>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</si>
  <si>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</si>
  <si>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</si>
  <si>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</si>
  <si>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</si>
  <si>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</si>
  <si>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</si>
  <si>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</si>
  <si>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</si>
  <si>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</si>
  <si>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</si>
  <si>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</si>
  <si>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</si>
  <si>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</si>
  <si>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</si>
  <si>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</si>
  <si>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</si>
  <si>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</si>
  <si>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</si>
  <si>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</si>
  <si>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</si>
  <si>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</si>
  <si>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</si>
  <si>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</si>
  <si>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</si>
  <si>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</si>
  <si>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</si>
  <si>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</si>
  <si>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</si>
  <si>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</si>
  <si>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</si>
  <si>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</si>
  <si>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</si>
  <si>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</si>
  <si>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</si>
  <si>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</si>
  <si>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</si>
  <si>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</si>
  <si>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</si>
  <si>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</si>
  <si>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</si>
  <si>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</si>
  <si>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</si>
  <si>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</si>
  <si>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</si>
  <si>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</si>
  <si>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</si>
  <si>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</si>
  <si>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</si>
  <si>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</si>
  <si>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</si>
  <si>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</si>
  <si>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</si>
  <si>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</si>
  <si>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</si>
  <si>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</si>
  <si>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</si>
  <si>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</si>
  <si>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</si>
  <si>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</si>
  <si>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</si>
  <si>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</si>
  <si>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</si>
  <si>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</si>
  <si>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</si>
  <si>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</si>
  <si>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</si>
  <si>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</si>
  <si>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</si>
  <si>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</si>
  <si>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</si>
  <si>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</si>
  <si>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</si>
  <si>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</si>
  <si>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</si>
  <si>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</si>
  <si>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</si>
  <si>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</si>
  <si>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</si>
  <si>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</si>
  <si>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</si>
  <si>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</si>
  <si>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</si>
  <si>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</si>
  <si>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</si>
  <si>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</si>
  <si>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</si>
  <si>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</si>
  <si>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</si>
  <si>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</si>
  <si>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</si>
  <si>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</si>
  <si>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</si>
  <si>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</si>
  <si>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</si>
  <si>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</si>
  <si>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</si>
  <si>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</si>
  <si>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</si>
  <si>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</si>
  <si>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</si>
  <si>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</si>
  <si>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</si>
  <si>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</si>
  <si>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</si>
  <si>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</si>
  <si>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</si>
  <si>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</si>
  <si>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</si>
  <si>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</si>
  <si>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</si>
  <si>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</si>
  <si>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</si>
  <si>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</si>
  <si>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</si>
  <si>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</si>
  <si>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</si>
  <si>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</si>
  <si>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</si>
  <si>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</si>
  <si>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</si>
  <si>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</si>
  <si>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</si>
  <si>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</si>
  <si>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</si>
  <si>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</si>
  <si>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</si>
  <si>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</si>
  <si>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</si>
  <si>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</si>
  <si>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</si>
  <si>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</si>
  <si>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</si>
  <si>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</si>
  <si>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</si>
  <si>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</si>
  <si>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</si>
  <si>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</si>
  <si>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</si>
  <si>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</si>
  <si>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</si>
  <si>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</si>
  <si>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</si>
  <si>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</si>
  <si>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</si>
  <si>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</si>
  <si>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</si>
  <si>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</si>
  <si>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</si>
  <si>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</si>
  <si>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</si>
  <si>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</si>
  <si>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</si>
  <si>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</si>
  <si>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</si>
  <si>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</si>
  <si>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</si>
  <si>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</si>
  <si>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</si>
  <si>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</si>
  <si>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</si>
  <si>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</si>
  <si>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</si>
  <si>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</si>
  <si>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</si>
  <si>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</si>
  <si>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</si>
  <si>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</si>
  <si>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</si>
  <si>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</si>
  <si>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</si>
  <si>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</si>
  <si>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</si>
  <si>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</si>
  <si>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</si>
  <si>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</si>
  <si>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</si>
  <si>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</si>
  <si>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</si>
  <si>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</si>
  <si>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</si>
  <si>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</si>
  <si>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</si>
  <si>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</si>
  <si>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</si>
  <si>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</si>
  <si>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</si>
  <si>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</si>
  <si>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</si>
  <si>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</si>
  <si>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</si>
  <si>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</si>
  <si>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</si>
  <si>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</si>
  <si>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</si>
  <si>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</si>
  <si>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</si>
  <si>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</si>
  <si>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</si>
  <si>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</si>
  <si>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</si>
  <si>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</si>
  <si>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</si>
  <si>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</si>
  <si>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</si>
  <si>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</si>
  <si>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</si>
  <si>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</si>
  <si>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</si>
  <si>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</si>
  <si>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</si>
  <si>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</si>
  <si>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</si>
  <si>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</si>
  <si>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</si>
  <si>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</si>
  <si>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</si>
  <si>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</si>
  <si>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</si>
  <si>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</si>
  <si>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</si>
  <si>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</si>
  <si>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</si>
  <si>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</si>
  <si>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</si>
  <si>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</si>
  <si>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</si>
  <si>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</si>
  <si>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</si>
  <si>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</si>
  <si>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</si>
  <si>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</si>
  <si>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</si>
  <si>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</si>
  <si>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</si>
  <si>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</si>
  <si>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</si>
  <si>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</si>
  <si>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</si>
  <si>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</si>
  <si>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</si>
  <si>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</si>
  <si>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</si>
  <si>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</si>
  <si>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</si>
  <si>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</si>
  <si>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</si>
  <si>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</si>
  <si>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</si>
  <si>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</si>
  <si>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</si>
  <si>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</si>
  <si>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</si>
  <si>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</si>
  <si>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</si>
  <si>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</si>
  <si>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</si>
  <si>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</si>
  <si>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</si>
  <si>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</si>
  <si>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</si>
  <si>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</si>
  <si>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</si>
  <si>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</si>
  <si>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</si>
  <si>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</si>
  <si>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</si>
  <si>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</si>
  <si>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</si>
  <si>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</si>
  <si>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</si>
  <si>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</si>
  <si>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</si>
  <si>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</si>
  <si>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</si>
  <si>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</si>
  <si>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</si>
  <si>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</si>
  <si>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</si>
  <si>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</si>
  <si>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</si>
  <si>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</si>
  <si>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</si>
  <si>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</si>
  <si>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</si>
  <si>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</si>
  <si>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</si>
  <si>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</si>
  <si>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</si>
  <si>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</si>
  <si>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</si>
  <si>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</si>
  <si>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</si>
  <si>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</si>
  <si>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</si>
  <si>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</si>
  <si>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</si>
  <si>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</si>
  <si>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</si>
  <si>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</si>
  <si>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</si>
  <si>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</si>
  <si>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</si>
  <si>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</si>
  <si>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</si>
  <si>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</si>
  <si>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</si>
  <si>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</si>
  <si>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</si>
  <si>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</si>
  <si>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</si>
  <si>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</si>
  <si>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</si>
  <si>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</si>
  <si>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</si>
  <si>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</si>
  <si>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</si>
  <si>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</si>
  <si>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</si>
  <si>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</si>
  <si>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</si>
  <si>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</si>
  <si>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</si>
  <si>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</si>
  <si>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</si>
  <si>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</si>
  <si>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</si>
  <si>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</si>
  <si>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</si>
  <si>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</si>
  <si>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</si>
  <si>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</si>
  <si>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</si>
  <si>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</si>
  <si>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</si>
  <si>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</si>
  <si>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</si>
  <si>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</si>
  <si>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</si>
  <si>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</si>
  <si>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</si>
  <si>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</si>
  <si>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</si>
  <si>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</si>
  <si>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</si>
  <si>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</si>
  <si>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</si>
  <si>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</si>
  <si>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</si>
  <si>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</si>
  <si>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</si>
  <si>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</si>
  <si>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</si>
  <si>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</si>
  <si>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</si>
  <si>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</si>
  <si>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</si>
  <si>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</si>
  <si>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</si>
  <si>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</si>
  <si>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</si>
  <si>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</si>
  <si>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</si>
  <si>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</si>
  <si>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</si>
  <si>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</si>
  <si>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</si>
  <si>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</si>
  <si>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</si>
  <si>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</si>
  <si>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</si>
  <si>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</si>
  <si>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</si>
  <si>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</si>
  <si>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</si>
  <si>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</si>
  <si>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</si>
  <si>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</si>
  <si>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</si>
  <si>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</si>
  <si>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</si>
  <si>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</si>
  <si>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</si>
  <si>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</si>
  <si>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</si>
  <si>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</si>
  <si>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</si>
  <si>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</si>
  <si>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</si>
  <si>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</si>
  <si>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</si>
  <si>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</si>
  <si>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</si>
  <si>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</si>
  <si>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</si>
  <si>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</si>
  <si>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</si>
  <si>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</si>
  <si>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</si>
  <si>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</si>
  <si>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</si>
  <si>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</si>
  <si>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</si>
  <si>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</si>
  <si>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</si>
  <si>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</si>
  <si>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</si>
  <si>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</si>
  <si>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</si>
  <si>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</si>
  <si>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</si>
  <si>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</si>
  <si>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</si>
  <si>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</si>
  <si>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</si>
  <si>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</si>
  <si>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</si>
  <si>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</si>
  <si>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</si>
  <si>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</si>
  <si>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</si>
  <si>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</si>
  <si>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</si>
  <si>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</si>
  <si>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</si>
  <si>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</si>
  <si>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</si>
  <si>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</si>
  <si>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</si>
  <si>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</si>
  <si>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</si>
  <si>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</si>
  <si>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</si>
  <si>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</si>
  <si>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</si>
  <si>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</si>
  <si>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</si>
  <si>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</si>
  <si>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</si>
  <si>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</si>
  <si>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</si>
  <si>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</si>
  <si>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</si>
  <si>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</si>
  <si>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</si>
  <si>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</si>
  <si>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</si>
  <si>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</si>
  <si>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</si>
  <si>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</si>
  <si>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</si>
  <si>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</si>
  <si>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</si>
  <si>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</si>
  <si>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</si>
  <si>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</si>
  <si>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</si>
  <si>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</si>
  <si>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</si>
  <si>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</si>
  <si>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</si>
  <si>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</si>
  <si>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</si>
  <si>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</si>
  <si>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</si>
  <si>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</si>
  <si>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</si>
  <si>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</si>
  <si>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</si>
  <si>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</si>
  <si>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</si>
  <si>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</si>
  <si>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</si>
  <si>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</si>
  <si>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</si>
  <si>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</si>
  <si>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</si>
  <si>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</si>
  <si>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</si>
  <si>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</si>
  <si>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</si>
  <si>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</si>
  <si>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</si>
  <si>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</si>
  <si>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</si>
  <si>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</si>
  <si>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</si>
  <si>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</si>
  <si>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</si>
  <si>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</si>
  <si>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</si>
  <si>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</si>
  <si>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</si>
  <si>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</si>
  <si>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</si>
  <si>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</si>
  <si>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</si>
  <si>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</si>
  <si>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</si>
  <si>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</si>
  <si>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</si>
  <si>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</si>
  <si>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</si>
  <si>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</si>
  <si>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</si>
  <si>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</si>
  <si>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</si>
  <si>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</si>
  <si>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</si>
  <si>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</si>
  <si>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</si>
  <si>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</si>
  <si>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</si>
  <si>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</si>
  <si>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</si>
  <si>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</si>
  <si>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</si>
  <si>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</si>
  <si>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</si>
  <si>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</si>
  <si>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</si>
  <si>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</si>
  <si>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</si>
  <si>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</si>
  <si>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</si>
  <si>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</si>
  <si>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</si>
  <si>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</si>
  <si>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</si>
  <si>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</si>
  <si>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</si>
  <si>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</si>
  <si>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</si>
  <si>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</si>
  <si>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</si>
  <si>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</si>
  <si>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</si>
  <si>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</si>
  <si>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</si>
  <si>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</si>
  <si>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</si>
  <si>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</si>
  <si>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</si>
  <si>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</si>
  <si>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</si>
  <si>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</si>
  <si>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</si>
  <si>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</si>
  <si>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</si>
  <si>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</si>
  <si>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</si>
  <si>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</si>
  <si>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</si>
  <si>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</si>
  <si>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</si>
  <si>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</si>
  <si>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</si>
  <si>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</si>
  <si>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</si>
  <si>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</si>
  <si>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</si>
  <si>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</si>
  <si>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</si>
  <si>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</si>
  <si>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</si>
  <si>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</si>
  <si>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</si>
  <si>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</si>
  <si>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</si>
  <si>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</si>
  <si>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</si>
  <si>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</si>
  <si>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</si>
  <si>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</si>
  <si>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</si>
  <si>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</si>
  <si>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</si>
  <si>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</si>
  <si>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</si>
  <si>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</si>
  <si>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</si>
  <si>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</si>
  <si>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</si>
  <si>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</si>
  <si>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</si>
  <si>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</si>
  <si>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</si>
  <si>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</si>
  <si>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</si>
  <si>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</si>
  <si>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</si>
  <si>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</si>
  <si>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</si>
  <si>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</si>
  <si>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</si>
  <si>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</si>
  <si>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</si>
  <si>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</si>
  <si>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</si>
  <si>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</si>
  <si>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</si>
  <si>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</si>
  <si>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</si>
  <si>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</si>
  <si>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</si>
  <si>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</si>
  <si>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</si>
  <si>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</si>
  <si>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</si>
  <si>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</si>
  <si>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</si>
  <si>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</si>
  <si>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</si>
  <si>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</si>
  <si>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</si>
  <si>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</si>
  <si>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</si>
  <si>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</si>
  <si>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</si>
  <si>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</si>
  <si>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</si>
  <si>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</si>
  <si>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</si>
  <si>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</si>
  <si>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</si>
  <si>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</si>
  <si>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</si>
  <si>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</si>
  <si>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</si>
  <si>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</si>
  <si>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</si>
  <si>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</si>
  <si>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</si>
  <si>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</si>
  <si>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</si>
  <si>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</si>
  <si>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</si>
  <si>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</si>
  <si>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</si>
  <si>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</si>
  <si>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</si>
  <si>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</si>
  <si>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</si>
  <si>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</si>
  <si>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</si>
  <si>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</si>
  <si>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</si>
  <si>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</si>
  <si>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</si>
  <si>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</si>
  <si>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</si>
  <si>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</si>
  <si>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</si>
  <si>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</si>
  <si>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</si>
  <si>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</si>
  <si>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</si>
  <si>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</si>
  <si>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</si>
  <si>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</si>
  <si>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</si>
  <si>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</si>
  <si>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</si>
  <si>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</si>
  <si>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</si>
  <si>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</si>
  <si>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</si>
  <si>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</si>
  <si>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</si>
  <si>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</si>
  <si>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</si>
  <si>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</si>
  <si>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</si>
  <si>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</si>
  <si>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</si>
  <si>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</si>
  <si>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</si>
  <si>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</si>
  <si>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</si>
  <si>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</si>
  <si>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</si>
  <si>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WINCHESTER</t>
  </si>
  <si>
    <t>prior period adjustment to remove liability for bond premium</t>
  </si>
  <si>
    <t>08/03</t>
  </si>
  <si>
    <t>08/23</t>
  </si>
  <si>
    <t xml:space="preserve">            4%-6%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</si>
</sst>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C440-36DE-40BF-AEB2-32D5DC7C72D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573</v>
      </c>
      <c r="C2" s="21">
        <v>573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956715.74</v>
      </c>
      <c r="G9" s="18">
        <v>3457.84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973.29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312277.06</v>
      </c>
      <c r="G12" s="18">
        <v>72736.72</v>
      </c>
      <c r="H12" s="18">
        <v>301510.62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2075.6999999999998</v>
      </c>
      <c r="G13" s="18">
        <v>7252.16</v>
      </c>
      <c r="H13" s="18">
        <v>235905.51</v>
      </c>
      <c r="I13" s="18"/>
      <c r="J13" s="67">
        <f>SUM(I434)</f>
        <v>415284.38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43888.38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13823.93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1315930.17</v>
      </c>
      <c r="G19" s="41">
        <f>SUM(G9:G18)</f>
        <v>97270.65</v>
      </c>
      <c r="H19" s="41">
        <f>SUM(H9:H18)</f>
        <v>537416.13</v>
      </c>
      <c r="I19" s="41">
        <f>SUM(I9:I18)</f>
        <v>0</v>
      </c>
      <c r="J19" s="41">
        <f>SUM(J9:J18)</f>
        <v>415284.38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374247.34</v>
      </c>
      <c r="G23" s="18"/>
      <c r="H23" s="18">
        <v>312277.06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7409.02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223273.18</v>
      </c>
      <c r="G25" s="18">
        <v>2149.86</v>
      </c>
      <c r="H25" s="18">
        <v>74719.8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244613.21</v>
      </c>
      <c r="G29" s="18"/>
      <c r="H29" s="18">
        <v>5298.31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3647.95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849542.75</v>
      </c>
      <c r="G33" s="41">
        <f>SUM(G23:G32)</f>
        <v>2149.86</v>
      </c>
      <c r="H33" s="41">
        <f>SUM(H23:H32)</f>
        <v>395943.12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11767.81</v>
      </c>
      <c r="G37" s="18"/>
      <c r="H37" s="18">
        <v>4400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95120.79</v>
      </c>
      <c r="H41" s="18">
        <v>137073.01</v>
      </c>
      <c r="I41" s="18"/>
      <c r="J41" s="13">
        <f>SUM(I449)</f>
        <v>415284.38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454619.61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466387.42</v>
      </c>
      <c r="G43" s="41">
        <f>SUM(G35:G42)</f>
        <v>95120.79</v>
      </c>
      <c r="H43" s="41">
        <f>SUM(H35:H42)</f>
        <v>141473.01</v>
      </c>
      <c r="I43" s="41">
        <f>SUM(I35:I42)</f>
        <v>0</v>
      </c>
      <c r="J43" s="41">
        <f>SUM(J35:J42)</f>
        <v>415284.38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1315930.17</v>
      </c>
      <c r="G44" s="41">
        <f>G43+G33</f>
        <v>97270.65</v>
      </c>
      <c r="H44" s="41">
        <f>H43+H33</f>
        <v>537416.13</v>
      </c>
      <c r="I44" s="41">
        <f>I43+I33</f>
        <v>0</v>
      </c>
      <c r="J44" s="41">
        <f>J43+J33</f>
        <v>415284.38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4148250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4148250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14987.5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25553.17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14987.5</v>
      </c>
      <c r="G71" s="45" t="s">
        <v>312</v>
      </c>
      <c r="H71" s="41">
        <f>SUM(H55:H70)</f>
        <v>25553.17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2225.7199999999998</v>
      </c>
      <c r="G88" s="18"/>
      <c r="H88" s="18"/>
      <c r="I88" s="18"/>
      <c r="J88" s="18">
        <v>795.38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51377.84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2628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>
        <v>48125.72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45638.7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47864.42</v>
      </c>
      <c r="G103" s="41">
        <f>SUM(G88:G102)</f>
        <v>51377.84</v>
      </c>
      <c r="H103" s="41">
        <f>SUM(H88:H102)</f>
        <v>50753.72</v>
      </c>
      <c r="I103" s="41">
        <f>SUM(I88:I102)</f>
        <v>0</v>
      </c>
      <c r="J103" s="41">
        <f>SUM(J88:J102)</f>
        <v>795.38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4211101.92</v>
      </c>
      <c r="G104" s="41">
        <f>G52+G103</f>
        <v>51377.84</v>
      </c>
      <c r="H104" s="41">
        <f>H52+H71+H86+H103</f>
        <v>76306.89</v>
      </c>
      <c r="I104" s="41">
        <f>I52+I103</f>
        <v>0</v>
      </c>
      <c r="J104" s="41">
        <f>J52+J103</f>
        <v>795.38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2933560.45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636669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1125515.55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4695745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61928.18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378148.74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2411.41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440076.92</v>
      </c>
      <c r="G128" s="41">
        <f>SUM(G115:G127)</f>
        <v>2411.41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9684.25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5135821.92</v>
      </c>
      <c r="G132" s="41">
        <f>G113+SUM(G128:G129)</f>
        <v>2411.41</v>
      </c>
      <c r="H132" s="41">
        <f>H113+SUM(H128:H131)</f>
        <v>9684.25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357636.2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200133.23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136238.19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64146.84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64146.84</v>
      </c>
      <c r="G154" s="41">
        <f>SUM(G142:G153)</f>
        <v>136238.19</v>
      </c>
      <c r="H154" s="41">
        <f>SUM(H142:H153)</f>
        <v>557769.43000000005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64146.84</v>
      </c>
      <c r="G161" s="41">
        <f>G139+G154+SUM(G155:G160)</f>
        <v>136238.19</v>
      </c>
      <c r="H161" s="41">
        <f>H139+H154+SUM(H155:H160)</f>
        <v>557769.43000000005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9411070.6799999997</v>
      </c>
      <c r="G185" s="47">
        <f>G104+G132+G161+G184</f>
        <v>190027.44</v>
      </c>
      <c r="H185" s="47">
        <f>H104+H132+H161+H184</f>
        <v>643760.57000000007</v>
      </c>
      <c r="I185" s="47">
        <f>I104+I132+I161+I184</f>
        <v>0</v>
      </c>
      <c r="J185" s="47">
        <f>J104+J132+J184</f>
        <v>150795.38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1281670.33</v>
      </c>
      <c r="G189" s="18">
        <v>567890.76</v>
      </c>
      <c r="H189" s="18">
        <v>12756</v>
      </c>
      <c r="I189" s="18">
        <v>79477.63</v>
      </c>
      <c r="J189" s="18"/>
      <c r="K189" s="18">
        <v>170</v>
      </c>
      <c r="L189" s="19">
        <f>SUM(F189:K189)</f>
        <v>1941964.7200000002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897903.75</v>
      </c>
      <c r="G190" s="18">
        <v>175455.91</v>
      </c>
      <c r="H190" s="18">
        <v>698610.74</v>
      </c>
      <c r="I190" s="18">
        <v>6160.16</v>
      </c>
      <c r="J190" s="18"/>
      <c r="K190" s="18"/>
      <c r="L190" s="19">
        <f>SUM(F190:K190)</f>
        <v>1778130.5599999998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27413.77</v>
      </c>
      <c r="G192" s="18">
        <v>2499.29</v>
      </c>
      <c r="H192" s="18">
        <v>2150</v>
      </c>
      <c r="I192" s="18">
        <v>2876.1</v>
      </c>
      <c r="J192" s="18"/>
      <c r="K192" s="18"/>
      <c r="L192" s="19">
        <f>SUM(F192:K192)</f>
        <v>34939.160000000003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166644.59</v>
      </c>
      <c r="G194" s="18">
        <v>73462.75</v>
      </c>
      <c r="H194" s="18">
        <v>260915.25</v>
      </c>
      <c r="I194" s="18">
        <v>2421.61</v>
      </c>
      <c r="J194" s="18"/>
      <c r="K194" s="18"/>
      <c r="L194" s="19">
        <f t="shared" ref="L194:L200" si="0">SUM(F194:K194)</f>
        <v>503444.19999999995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57367</v>
      </c>
      <c r="G195" s="18">
        <v>28841.35</v>
      </c>
      <c r="H195" s="18">
        <v>2669</v>
      </c>
      <c r="I195" s="18">
        <v>9383.81</v>
      </c>
      <c r="J195" s="18"/>
      <c r="K195" s="18"/>
      <c r="L195" s="19">
        <f t="shared" si="0"/>
        <v>98261.16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6100</v>
      </c>
      <c r="G196" s="18">
        <v>466.67</v>
      </c>
      <c r="H196" s="18">
        <v>296562.33</v>
      </c>
      <c r="I196" s="18"/>
      <c r="J196" s="18"/>
      <c r="K196" s="18">
        <v>612.12</v>
      </c>
      <c r="L196" s="19">
        <f t="shared" si="0"/>
        <v>303741.12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209799.76</v>
      </c>
      <c r="G197" s="18">
        <v>89182.95</v>
      </c>
      <c r="H197" s="18">
        <v>41390.53</v>
      </c>
      <c r="I197" s="18">
        <v>306.02</v>
      </c>
      <c r="J197" s="18"/>
      <c r="K197" s="18">
        <v>5764.35</v>
      </c>
      <c r="L197" s="19">
        <f t="shared" si="0"/>
        <v>346443.61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186390.65</v>
      </c>
      <c r="G199" s="18">
        <v>101478.54</v>
      </c>
      <c r="H199" s="18">
        <v>141296.44</v>
      </c>
      <c r="I199" s="18">
        <v>212384.43</v>
      </c>
      <c r="J199" s="18">
        <v>12677.57</v>
      </c>
      <c r="K199" s="18"/>
      <c r="L199" s="19">
        <f t="shared" si="0"/>
        <v>654227.63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7180</v>
      </c>
      <c r="G200" s="18">
        <v>549.27</v>
      </c>
      <c r="H200" s="18">
        <v>402395.78</v>
      </c>
      <c r="I200" s="18"/>
      <c r="J200" s="18"/>
      <c r="K200" s="18"/>
      <c r="L200" s="19">
        <f t="shared" si="0"/>
        <v>410125.05000000005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20932.259999999998</v>
      </c>
      <c r="I201" s="18">
        <v>32219.13</v>
      </c>
      <c r="J201" s="18">
        <v>71117</v>
      </c>
      <c r="K201" s="18"/>
      <c r="L201" s="19">
        <f>SUM(F201:K201)</f>
        <v>124268.39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2840469.85</v>
      </c>
      <c r="G203" s="41">
        <f t="shared" si="1"/>
        <v>1039827.4900000001</v>
      </c>
      <c r="H203" s="41">
        <f t="shared" si="1"/>
        <v>1879678.33</v>
      </c>
      <c r="I203" s="41">
        <f t="shared" si="1"/>
        <v>345228.89</v>
      </c>
      <c r="J203" s="41">
        <f t="shared" si="1"/>
        <v>83794.570000000007</v>
      </c>
      <c r="K203" s="41">
        <f t="shared" si="1"/>
        <v>6546.47</v>
      </c>
      <c r="L203" s="41">
        <f t="shared" si="1"/>
        <v>6195545.6000000006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1611169.84</v>
      </c>
      <c r="I225" s="18"/>
      <c r="J225" s="18"/>
      <c r="K225" s="18"/>
      <c r="L225" s="19">
        <f>SUM(F225:K225)</f>
        <v>1611169.84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1324652.01</v>
      </c>
      <c r="I226" s="18">
        <v>143.22</v>
      </c>
      <c r="J226" s="18"/>
      <c r="K226" s="18"/>
      <c r="L226" s="19">
        <f>SUM(F226:K226)</f>
        <v>1324795.23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177711.89</v>
      </c>
      <c r="I236" s="18"/>
      <c r="J236" s="18"/>
      <c r="K236" s="18"/>
      <c r="L236" s="19">
        <f t="shared" si="4"/>
        <v>177711.89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3113533.74</v>
      </c>
      <c r="I239" s="41">
        <f t="shared" si="5"/>
        <v>143.22</v>
      </c>
      <c r="J239" s="41">
        <f t="shared" si="5"/>
        <v>0</v>
      </c>
      <c r="K239" s="41">
        <f t="shared" si="5"/>
        <v>0</v>
      </c>
      <c r="L239" s="41">
        <f t="shared" si="5"/>
        <v>3113676.9600000004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2840469.85</v>
      </c>
      <c r="G249" s="41">
        <f t="shared" si="8"/>
        <v>1039827.4900000001</v>
      </c>
      <c r="H249" s="41">
        <f t="shared" si="8"/>
        <v>4993212.07</v>
      </c>
      <c r="I249" s="41">
        <f t="shared" si="8"/>
        <v>345372.11</v>
      </c>
      <c r="J249" s="41">
        <f t="shared" si="8"/>
        <v>83794.570000000007</v>
      </c>
      <c r="K249" s="41">
        <f t="shared" si="8"/>
        <v>6546.47</v>
      </c>
      <c r="L249" s="41">
        <f t="shared" si="8"/>
        <v>9309222.5600000005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175000</v>
      </c>
      <c r="L252" s="19">
        <f>SUM(F252:K252)</f>
        <v>175000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118125</v>
      </c>
      <c r="L253" s="19">
        <f>SUM(F253:K253)</f>
        <v>118125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150000</v>
      </c>
      <c r="L258" s="19">
        <f t="shared" si="9"/>
        <v>150000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443125</v>
      </c>
      <c r="L262" s="41">
        <f t="shared" si="9"/>
        <v>443125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2840469.85</v>
      </c>
      <c r="G263" s="42">
        <f t="shared" si="11"/>
        <v>1039827.4900000001</v>
      </c>
      <c r="H263" s="42">
        <f t="shared" si="11"/>
        <v>4993212.07</v>
      </c>
      <c r="I263" s="42">
        <f t="shared" si="11"/>
        <v>345372.11</v>
      </c>
      <c r="J263" s="42">
        <f t="shared" si="11"/>
        <v>83794.570000000007</v>
      </c>
      <c r="K263" s="42">
        <f t="shared" si="11"/>
        <v>449671.47</v>
      </c>
      <c r="L263" s="42">
        <f t="shared" si="11"/>
        <v>9752347.5600000005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147690.96</v>
      </c>
      <c r="G268" s="18">
        <v>38260.379999999997</v>
      </c>
      <c r="H268" s="18">
        <v>31440.69</v>
      </c>
      <c r="I268" s="18">
        <v>8466.07</v>
      </c>
      <c r="J268" s="18">
        <v>47669.5</v>
      </c>
      <c r="K268" s="18"/>
      <c r="L268" s="19">
        <f>SUM(F268:K268)</f>
        <v>273527.59999999998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v>18770</v>
      </c>
      <c r="J269" s="18"/>
      <c r="K269" s="18"/>
      <c r="L269" s="19">
        <f>SUM(F269:K269)</f>
        <v>18770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300902.14</v>
      </c>
      <c r="G274" s="18">
        <v>40680.69</v>
      </c>
      <c r="H274" s="18">
        <v>55006.96</v>
      </c>
      <c r="I274" s="18">
        <v>1734.34</v>
      </c>
      <c r="J274" s="18"/>
      <c r="K274" s="18"/>
      <c r="L274" s="19">
        <f t="shared" si="12"/>
        <v>398324.13000000006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6422</v>
      </c>
      <c r="L275" s="19">
        <f t="shared" si="12"/>
        <v>6422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422.46</v>
      </c>
      <c r="I279" s="18"/>
      <c r="J279" s="18"/>
      <c r="K279" s="18"/>
      <c r="L279" s="19">
        <f t="shared" si="12"/>
        <v>422.46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448593.1</v>
      </c>
      <c r="G282" s="42">
        <f t="shared" si="13"/>
        <v>78941.070000000007</v>
      </c>
      <c r="H282" s="42">
        <f t="shared" si="13"/>
        <v>86870.11</v>
      </c>
      <c r="I282" s="42">
        <f t="shared" si="13"/>
        <v>28970.41</v>
      </c>
      <c r="J282" s="42">
        <f t="shared" si="13"/>
        <v>47669.5</v>
      </c>
      <c r="K282" s="42">
        <f t="shared" si="13"/>
        <v>6422</v>
      </c>
      <c r="L282" s="41">
        <f t="shared" si="13"/>
        <v>697466.19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448593.1</v>
      </c>
      <c r="G330" s="41">
        <f t="shared" si="20"/>
        <v>78941.070000000007</v>
      </c>
      <c r="H330" s="41">
        <f t="shared" si="20"/>
        <v>86870.11</v>
      </c>
      <c r="I330" s="41">
        <f t="shared" si="20"/>
        <v>28970.41</v>
      </c>
      <c r="J330" s="41">
        <f t="shared" si="20"/>
        <v>47669.5</v>
      </c>
      <c r="K330" s="41">
        <f t="shared" si="20"/>
        <v>6422</v>
      </c>
      <c r="L330" s="41">
        <f t="shared" si="20"/>
        <v>697466.19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448593.1</v>
      </c>
      <c r="G344" s="41">
        <f>G330</f>
        <v>78941.070000000007</v>
      </c>
      <c r="H344" s="41">
        <f>H330</f>
        <v>86870.11</v>
      </c>
      <c r="I344" s="41">
        <f>I330</f>
        <v>28970.41</v>
      </c>
      <c r="J344" s="41">
        <f>J330</f>
        <v>47669.5</v>
      </c>
      <c r="K344" s="47">
        <f>K330+K343</f>
        <v>6422</v>
      </c>
      <c r="L344" s="41">
        <f>L330+L343</f>
        <v>697466.19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75054.75</v>
      </c>
      <c r="G350" s="18">
        <v>22099.59</v>
      </c>
      <c r="H350" s="18">
        <v>1868.83</v>
      </c>
      <c r="I350" s="18">
        <v>61777.48</v>
      </c>
      <c r="J350" s="18">
        <v>3938</v>
      </c>
      <c r="K350" s="18"/>
      <c r="L350" s="13">
        <f>SUM(F350:K350)</f>
        <v>164738.65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75054.75</v>
      </c>
      <c r="G354" s="47">
        <f t="shared" si="22"/>
        <v>22099.59</v>
      </c>
      <c r="H354" s="47">
        <f t="shared" si="22"/>
        <v>1868.83</v>
      </c>
      <c r="I354" s="47">
        <f t="shared" si="22"/>
        <v>61777.48</v>
      </c>
      <c r="J354" s="47">
        <f t="shared" si="22"/>
        <v>3938</v>
      </c>
      <c r="K354" s="47">
        <f t="shared" si="22"/>
        <v>0</v>
      </c>
      <c r="L354" s="47">
        <f t="shared" si="22"/>
        <v>164738.65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55027.74</v>
      </c>
      <c r="G359" s="18"/>
      <c r="H359" s="18"/>
      <c r="I359" s="56">
        <f>SUM(F359:H359)</f>
        <v>55027.74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6749.74</v>
      </c>
      <c r="G360" s="63"/>
      <c r="H360" s="63"/>
      <c r="I360" s="56">
        <f>SUM(F360:H360)</f>
        <v>6749.74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61777.479999999996</v>
      </c>
      <c r="G361" s="47">
        <f>SUM(G359:G360)</f>
        <v>0</v>
      </c>
      <c r="H361" s="47">
        <f>SUM(H359:H360)</f>
        <v>0</v>
      </c>
      <c r="I361" s="47">
        <f>SUM(I359:I360)</f>
        <v>61777.479999999996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759.1</v>
      </c>
      <c r="I381" s="18"/>
      <c r="J381" s="24" t="s">
        <v>312</v>
      </c>
      <c r="K381" s="24" t="s">
        <v>312</v>
      </c>
      <c r="L381" s="56">
        <f t="shared" si="25"/>
        <v>759.1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759.1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759.1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150000</v>
      </c>
      <c r="H389" s="18">
        <v>36.28</v>
      </c>
      <c r="I389" s="18"/>
      <c r="J389" s="24" t="s">
        <v>312</v>
      </c>
      <c r="K389" s="24" t="s">
        <v>312</v>
      </c>
      <c r="L389" s="56">
        <f t="shared" si="26"/>
        <v>150036.28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150000</v>
      </c>
      <c r="H393" s="47">
        <f>SUM(H387:H392)</f>
        <v>36.28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150036.28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150000</v>
      </c>
      <c r="H400" s="47">
        <f>H385+H393+H399</f>
        <v>795.38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150795.38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211505.1</v>
      </c>
      <c r="G434" s="18">
        <v>203779.28</v>
      </c>
      <c r="H434" s="18"/>
      <c r="I434" s="56">
        <f t="shared" si="33"/>
        <v>415284.38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211505.1</v>
      </c>
      <c r="G438" s="13">
        <f>SUM(G431:G437)</f>
        <v>203779.28</v>
      </c>
      <c r="H438" s="13">
        <f>SUM(H431:H437)</f>
        <v>0</v>
      </c>
      <c r="I438" s="13">
        <f>SUM(I431:I437)</f>
        <v>415284.38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211505.1</v>
      </c>
      <c r="G449" s="18">
        <v>203779.28</v>
      </c>
      <c r="H449" s="18"/>
      <c r="I449" s="56">
        <f>SUM(F449:H449)</f>
        <v>415284.38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211505.1</v>
      </c>
      <c r="G450" s="83">
        <f>SUM(G446:G449)</f>
        <v>203779.28</v>
      </c>
      <c r="H450" s="83">
        <f>SUM(H446:H449)</f>
        <v>0</v>
      </c>
      <c r="I450" s="83">
        <f>SUM(I446:I449)</f>
        <v>415284.38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211505.1</v>
      </c>
      <c r="G451" s="42">
        <f>G444+G450</f>
        <v>203779.28</v>
      </c>
      <c r="H451" s="42">
        <f>H444+H450</f>
        <v>0</v>
      </c>
      <c r="I451" s="42">
        <f>I444+I450</f>
        <v>415284.38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604464.93000000005</v>
      </c>
      <c r="G455" s="18">
        <v>69832</v>
      </c>
      <c r="H455" s="18">
        <v>195178.63</v>
      </c>
      <c r="I455" s="18">
        <v>0</v>
      </c>
      <c r="J455" s="18">
        <v>264489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9411070.6799999997</v>
      </c>
      <c r="G458" s="18">
        <v>190027.44</v>
      </c>
      <c r="H458" s="18">
        <v>643760.56999999995</v>
      </c>
      <c r="I458" s="18"/>
      <c r="J458" s="18">
        <v>150795.38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203199.37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9614270.0499999989</v>
      </c>
      <c r="G460" s="53">
        <f>SUM(G458:G459)</f>
        <v>190027.44</v>
      </c>
      <c r="H460" s="53">
        <f>SUM(H458:H459)</f>
        <v>643760.56999999995</v>
      </c>
      <c r="I460" s="53">
        <f>SUM(I458:I459)</f>
        <v>0</v>
      </c>
      <c r="J460" s="53">
        <f>SUM(J458:J459)</f>
        <v>150795.38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9752347.5600000005</v>
      </c>
      <c r="G462" s="18">
        <v>164738.65</v>
      </c>
      <c r="H462" s="18">
        <v>697466.19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9752347.5600000005</v>
      </c>
      <c r="G464" s="53">
        <f>SUM(G462:G463)</f>
        <v>164738.65</v>
      </c>
      <c r="H464" s="53">
        <f>SUM(H462:H463)</f>
        <v>697466.19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466387.41999999806</v>
      </c>
      <c r="G466" s="53">
        <f>(G455+G460)- G464</f>
        <v>95120.790000000008</v>
      </c>
      <c r="H466" s="53">
        <f>(H455+H460)- H464</f>
        <v>141473.01</v>
      </c>
      <c r="I466" s="53">
        <f>(I455+I460)- I464</f>
        <v>0</v>
      </c>
      <c r="J466" s="53">
        <f>(J455+J460)- J464</f>
        <v>415284.38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3504725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 t="s">
        <v>898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2625000</v>
      </c>
      <c r="G485" s="18"/>
      <c r="H485" s="18"/>
      <c r="I485" s="18"/>
      <c r="J485" s="18"/>
      <c r="K485" s="53">
        <f>SUM(F485:J485)</f>
        <v>2625000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175000</v>
      </c>
      <c r="G487" s="18"/>
      <c r="H487" s="18"/>
      <c r="I487" s="18"/>
      <c r="J487" s="18"/>
      <c r="K487" s="53">
        <f t="shared" si="34"/>
        <v>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2450000</v>
      </c>
      <c r="G488" s="205"/>
      <c r="H488" s="205"/>
      <c r="I488" s="205"/>
      <c r="J488" s="205"/>
      <c r="K488" s="206">
        <f t="shared" si="34"/>
        <v>2450000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778750</v>
      </c>
      <c r="G489" s="18"/>
      <c r="H489" s="18"/>
      <c r="I489" s="18"/>
      <c r="J489" s="18"/>
      <c r="K489" s="53">
        <f t="shared" si="34"/>
        <v>778750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3228750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3228750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175000</v>
      </c>
      <c r="G491" s="205"/>
      <c r="H491" s="205"/>
      <c r="I491" s="205"/>
      <c r="J491" s="205"/>
      <c r="K491" s="206">
        <f t="shared" si="34"/>
        <v>175000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109375</v>
      </c>
      <c r="G492" s="18"/>
      <c r="H492" s="18"/>
      <c r="I492" s="18"/>
      <c r="J492" s="18"/>
      <c r="K492" s="53">
        <f t="shared" si="34"/>
        <v>109375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284375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284375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897903.75</v>
      </c>
      <c r="G511" s="18">
        <v>175364.11</v>
      </c>
      <c r="H511" s="18">
        <v>622688.81999999995</v>
      </c>
      <c r="I511" s="18">
        <v>25073.38</v>
      </c>
      <c r="J511" s="18"/>
      <c r="K511" s="18"/>
      <c r="L511" s="88">
        <f>SUM(F511:K511)</f>
        <v>1721030.0599999996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1291484.67</v>
      </c>
      <c r="I513" s="18"/>
      <c r="J513" s="18"/>
      <c r="K513" s="18"/>
      <c r="L513" s="88">
        <f>SUM(F513:K513)</f>
        <v>1291484.67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897903.75</v>
      </c>
      <c r="G514" s="108">
        <f t="shared" ref="G514:L514" si="35">SUM(G511:G513)</f>
        <v>175364.11</v>
      </c>
      <c r="H514" s="108">
        <f t="shared" si="35"/>
        <v>1914173.4899999998</v>
      </c>
      <c r="I514" s="108">
        <f t="shared" si="35"/>
        <v>25073.38</v>
      </c>
      <c r="J514" s="108">
        <f t="shared" si="35"/>
        <v>0</v>
      </c>
      <c r="K514" s="108">
        <f t="shared" si="35"/>
        <v>0</v>
      </c>
      <c r="L514" s="89">
        <f t="shared" si="35"/>
        <v>3012514.7299999995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328947.33</v>
      </c>
      <c r="I516" s="18"/>
      <c r="J516" s="18"/>
      <c r="K516" s="18"/>
      <c r="L516" s="88">
        <f>SUM(F516:K516)</f>
        <v>328947.33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31832.25</v>
      </c>
      <c r="I518" s="18"/>
      <c r="J518" s="18"/>
      <c r="K518" s="18"/>
      <c r="L518" s="88">
        <f>SUM(F518:K518)</f>
        <v>31832.25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360779.58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360779.58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37729.730000000003</v>
      </c>
      <c r="I521" s="18"/>
      <c r="J521" s="18"/>
      <c r="K521" s="18"/>
      <c r="L521" s="88">
        <f>SUM(F521:K521)</f>
        <v>37729.730000000003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16951.04</v>
      </c>
      <c r="I523" s="18"/>
      <c r="J523" s="18"/>
      <c r="K523" s="18"/>
      <c r="L523" s="88">
        <f>SUM(F523:K523)</f>
        <v>16951.04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54680.770000000004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54680.770000000004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2097.6</v>
      </c>
      <c r="I526" s="18"/>
      <c r="J526" s="18"/>
      <c r="K526" s="18"/>
      <c r="L526" s="88">
        <f>SUM(F526:K526)</f>
        <v>2097.6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942.4</v>
      </c>
      <c r="I528" s="18"/>
      <c r="J528" s="18"/>
      <c r="K528" s="18"/>
      <c r="L528" s="88">
        <f>SUM(F528:K528)</f>
        <v>942.4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3040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3040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234890.03</v>
      </c>
      <c r="I531" s="18"/>
      <c r="J531" s="18"/>
      <c r="K531" s="18"/>
      <c r="L531" s="88">
        <f>SUM(F531:K531)</f>
        <v>234890.03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105530.3</v>
      </c>
      <c r="I533" s="18"/>
      <c r="J533" s="18"/>
      <c r="K533" s="18"/>
      <c r="L533" s="88">
        <f>SUM(F533:K533)</f>
        <v>105530.3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340420.33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340420.33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897903.75</v>
      </c>
      <c r="G535" s="89">
        <f t="shared" ref="G535:L535" si="40">G514+G519+G524+G529+G534</f>
        <v>175364.11</v>
      </c>
      <c r="H535" s="89">
        <f t="shared" si="40"/>
        <v>2673094.17</v>
      </c>
      <c r="I535" s="89">
        <f t="shared" si="40"/>
        <v>25073.38</v>
      </c>
      <c r="J535" s="89">
        <f t="shared" si="40"/>
        <v>0</v>
      </c>
      <c r="K535" s="89">
        <f t="shared" si="40"/>
        <v>0</v>
      </c>
      <c r="L535" s="89">
        <f t="shared" si="40"/>
        <v>3771435.4099999997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1721030.0599999996</v>
      </c>
      <c r="G539" s="87">
        <f>L516</f>
        <v>328947.33</v>
      </c>
      <c r="H539" s="87">
        <f>L521</f>
        <v>37729.730000000003</v>
      </c>
      <c r="I539" s="87">
        <f>L526</f>
        <v>2097.6</v>
      </c>
      <c r="J539" s="87">
        <f>L531</f>
        <v>234890.03</v>
      </c>
      <c r="K539" s="87">
        <f>SUM(F539:J539)</f>
        <v>2324694.7499999995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1291484.67</v>
      </c>
      <c r="G541" s="87">
        <f>L518</f>
        <v>31832.25</v>
      </c>
      <c r="H541" s="87">
        <f>L523</f>
        <v>16951.04</v>
      </c>
      <c r="I541" s="87">
        <f>L528</f>
        <v>942.4</v>
      </c>
      <c r="J541" s="87">
        <f>L533</f>
        <v>105530.3</v>
      </c>
      <c r="K541" s="87">
        <f>SUM(F541:J541)</f>
        <v>1446740.66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3012514.7299999995</v>
      </c>
      <c r="G542" s="89">
        <f t="shared" si="41"/>
        <v>360779.58</v>
      </c>
      <c r="H542" s="89">
        <f t="shared" si="41"/>
        <v>54680.770000000004</v>
      </c>
      <c r="I542" s="89">
        <f t="shared" si="41"/>
        <v>3040</v>
      </c>
      <c r="J542" s="89">
        <f t="shared" si="41"/>
        <v>340420.33</v>
      </c>
      <c r="K542" s="89">
        <f t="shared" si="41"/>
        <v>3771435.4099999992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3949.56</v>
      </c>
      <c r="I552" s="18"/>
      <c r="J552" s="18"/>
      <c r="K552" s="18"/>
      <c r="L552" s="88">
        <f>SUM(F552:K552)</f>
        <v>3949.56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3949.56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3949.56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3949.56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3949.56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1611169.84</v>
      </c>
      <c r="I565" s="87">
        <f>SUM(F565:H565)</f>
        <v>1611169.84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27437.62</v>
      </c>
      <c r="G569" s="18"/>
      <c r="H569" s="18">
        <v>1024052.98</v>
      </c>
      <c r="I569" s="87">
        <f t="shared" si="46"/>
        <v>1051490.6000000001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525608.29</v>
      </c>
      <c r="G572" s="18"/>
      <c r="H572" s="18">
        <v>236142.86</v>
      </c>
      <c r="I572" s="87">
        <f t="shared" si="46"/>
        <v>761751.15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160662.25</v>
      </c>
      <c r="I581" s="18"/>
      <c r="J581" s="18">
        <v>72181.59</v>
      </c>
      <c r="K581" s="104">
        <f t="shared" ref="K581:K587" si="47">SUM(H581:J581)</f>
        <v>232843.84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234890.03</v>
      </c>
      <c r="I582" s="18"/>
      <c r="J582" s="18">
        <v>105530.3</v>
      </c>
      <c r="K582" s="104">
        <f t="shared" si="47"/>
        <v>340420.33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3029</v>
      </c>
      <c r="I584" s="18"/>
      <c r="J584" s="18"/>
      <c r="K584" s="104">
        <f t="shared" si="47"/>
        <v>3029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3814.5</v>
      </c>
      <c r="I585" s="18"/>
      <c r="J585" s="18"/>
      <c r="K585" s="104">
        <f t="shared" si="47"/>
        <v>3814.5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7729.27</v>
      </c>
      <c r="I587" s="18"/>
      <c r="J587" s="18"/>
      <c r="K587" s="104">
        <f t="shared" si="47"/>
        <v>7729.27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410125.05000000005</v>
      </c>
      <c r="I588" s="108">
        <f>SUM(I581:I587)</f>
        <v>0</v>
      </c>
      <c r="J588" s="108">
        <f>SUM(J581:J587)</f>
        <v>177711.89</v>
      </c>
      <c r="K588" s="108">
        <f>SUM(K581:K587)</f>
        <v>587836.94000000006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131464.07</v>
      </c>
      <c r="I594" s="18"/>
      <c r="J594" s="18"/>
      <c r="K594" s="104">
        <f>SUM(H594:J594)</f>
        <v>131464.07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131464.07</v>
      </c>
      <c r="I595" s="108">
        <f>SUM(I592:I594)</f>
        <v>0</v>
      </c>
      <c r="J595" s="108">
        <f>SUM(J592:J594)</f>
        <v>0</v>
      </c>
      <c r="K595" s="108">
        <f>SUM(K592:K594)</f>
        <v>131464.07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19013.77</v>
      </c>
      <c r="G601" s="18">
        <v>1730.58</v>
      </c>
      <c r="H601" s="18">
        <v>67178.22</v>
      </c>
      <c r="I601" s="18"/>
      <c r="J601" s="18"/>
      <c r="K601" s="18"/>
      <c r="L601" s="88">
        <f>SUM(F601:K601)</f>
        <v>87922.57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30181.52</v>
      </c>
      <c r="I603" s="18"/>
      <c r="J603" s="18"/>
      <c r="K603" s="18"/>
      <c r="L603" s="88">
        <f>SUM(F603:K603)</f>
        <v>30181.52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19013.77</v>
      </c>
      <c r="G604" s="108">
        <f t="shared" si="48"/>
        <v>1730.58</v>
      </c>
      <c r="H604" s="108">
        <f t="shared" si="48"/>
        <v>97359.74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118104.09000000001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1315930.17</v>
      </c>
      <c r="H607" s="109">
        <f>SUM(F44)</f>
        <v>1315930.17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97270.65</v>
      </c>
      <c r="H608" s="109">
        <f>SUM(G44)</f>
        <v>97270.65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537416.13</v>
      </c>
      <c r="H609" s="109">
        <f>SUM(H44)</f>
        <v>537416.13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415284.38</v>
      </c>
      <c r="H611" s="109">
        <f>SUM(J44)</f>
        <v>415284.38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466387.42</v>
      </c>
      <c r="H612" s="109">
        <f>F466</f>
        <v>466387.41999999806</v>
      </c>
      <c r="I612" s="121" t="s">
        <v>106</v>
      </c>
      <c r="J612" s="109">
        <f t="shared" ref="J612:J645" si="49">G612-H612</f>
        <v>1.9208528101444244E-9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95120.79</v>
      </c>
      <c r="H613" s="109">
        <f>G466</f>
        <v>95120.790000000008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141473.01</v>
      </c>
      <c r="H614" s="109">
        <f>H466</f>
        <v>141473.01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415284.38</v>
      </c>
      <c r="H616" s="109">
        <f>J466</f>
        <v>415284.38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9411070.6799999997</v>
      </c>
      <c r="H617" s="104">
        <f>SUM(F458)</f>
        <v>9411070.6799999997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190027.44</v>
      </c>
      <c r="H618" s="104">
        <f>SUM(G458)</f>
        <v>190027.44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643760.57000000007</v>
      </c>
      <c r="H619" s="104">
        <f>SUM(H458)</f>
        <v>643760.56999999995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150795.38</v>
      </c>
      <c r="H621" s="104">
        <f>SUM(J458)</f>
        <v>150795.38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9752347.5600000005</v>
      </c>
      <c r="H622" s="104">
        <f>SUM(F462)</f>
        <v>9752347.5600000005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697466.19</v>
      </c>
      <c r="H623" s="104">
        <f>SUM(H462)</f>
        <v>697466.19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61777.48</v>
      </c>
      <c r="H624" s="104">
        <f>I361</f>
        <v>61777.479999999996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164738.65</v>
      </c>
      <c r="H625" s="104">
        <f>SUM(G462)</f>
        <v>164738.65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150795.38</v>
      </c>
      <c r="H627" s="164">
        <f>SUM(J458)</f>
        <v>150795.38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211505.1</v>
      </c>
      <c r="H629" s="104">
        <f>SUM(F451)</f>
        <v>211505.1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203779.28</v>
      </c>
      <c r="H630" s="104">
        <f>SUM(G451)</f>
        <v>203779.28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415284.38</v>
      </c>
      <c r="H632" s="104">
        <f>SUM(I451)</f>
        <v>415284.38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795.38</v>
      </c>
      <c r="H634" s="104">
        <f>H400</f>
        <v>795.38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150000</v>
      </c>
      <c r="H635" s="104">
        <f>G400</f>
        <v>150000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150795.38</v>
      </c>
      <c r="H636" s="104">
        <f>L400</f>
        <v>150795.38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587836.94000000006</v>
      </c>
      <c r="H637" s="104">
        <f>L200+L218+L236</f>
        <v>587836.94000000006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131464.07</v>
      </c>
      <c r="H638" s="104">
        <f>(J249+J330)-(J247+J328)</f>
        <v>131464.07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410125.05000000005</v>
      </c>
      <c r="H639" s="104">
        <f>H588</f>
        <v>410125.05000000005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177711.89</v>
      </c>
      <c r="H641" s="104">
        <f>J588</f>
        <v>177711.89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150000</v>
      </c>
      <c r="H645" s="104">
        <f>K258+K339</f>
        <v>150000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7057750.4400000013</v>
      </c>
      <c r="G650" s="19">
        <f>(L221+L301+L351)</f>
        <v>0</v>
      </c>
      <c r="H650" s="19">
        <f>(L239+L320+L352)</f>
        <v>3113676.9600000004</v>
      </c>
      <c r="I650" s="19">
        <f>SUM(F650:H650)</f>
        <v>10171427.400000002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51377.84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51377.84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410547.51000000007</v>
      </c>
      <c r="G652" s="19">
        <f>(L218+L298)-(J218+J298)</f>
        <v>0</v>
      </c>
      <c r="H652" s="19">
        <f>(L236+L317)-(J236+J317)</f>
        <v>177711.89</v>
      </c>
      <c r="I652" s="19">
        <f>SUM(F652:H652)</f>
        <v>588259.40000000014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772432.55</v>
      </c>
      <c r="G653" s="200">
        <f>SUM(G565:G577)+SUM(I592:I594)+L602</f>
        <v>0</v>
      </c>
      <c r="H653" s="200">
        <f>SUM(H565:H577)+SUM(J592:J594)+L603</f>
        <v>2901547.2</v>
      </c>
      <c r="I653" s="19">
        <f>SUM(F653:H653)</f>
        <v>3673979.75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5823392.540000001</v>
      </c>
      <c r="G654" s="19">
        <f>G650-SUM(G651:G653)</f>
        <v>0</v>
      </c>
      <c r="H654" s="19">
        <f>H650-SUM(H651:H653)</f>
        <v>34417.870000000112</v>
      </c>
      <c r="I654" s="19">
        <f>I650-SUM(I651:I653)</f>
        <v>5857810.410000002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409.13</v>
      </c>
      <c r="G655" s="249"/>
      <c r="H655" s="249"/>
      <c r="I655" s="19">
        <f>SUM(F655:H655)</f>
        <v>409.13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14233.6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14317.72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-34417.870000000003</v>
      </c>
      <c r="I659" s="19">
        <f>SUM(F659:H659)</f>
        <v>-34417.870000000003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14233.6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14233.6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EA90-B789-4FAE-A301-652F3DC1A9AA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WINCHESTER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1429361.29</v>
      </c>
      <c r="C9" s="230">
        <f>'DOE25'!G189+'DOE25'!G207+'DOE25'!G225+'DOE25'!G268+'DOE25'!G287+'DOE25'!G306</f>
        <v>606151.14</v>
      </c>
    </row>
    <row r="10" spans="1:3" x14ac:dyDescent="0.2">
      <c r="A10" t="s">
        <v>813</v>
      </c>
      <c r="B10" s="241">
        <v>1379161.62</v>
      </c>
      <c r="C10" s="241">
        <v>602219.59</v>
      </c>
    </row>
    <row r="11" spans="1:3" x14ac:dyDescent="0.2">
      <c r="A11" t="s">
        <v>814</v>
      </c>
      <c r="B11" s="241">
        <v>14921.12</v>
      </c>
      <c r="C11" s="241">
        <v>1232.74</v>
      </c>
    </row>
    <row r="12" spans="1:3" x14ac:dyDescent="0.2">
      <c r="A12" t="s">
        <v>815</v>
      </c>
      <c r="B12" s="241">
        <v>35278.550000000003</v>
      </c>
      <c r="C12" s="241">
        <v>2698.81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1429361.2900000003</v>
      </c>
      <c r="C13" s="232">
        <f>SUM(C10:C12)</f>
        <v>606151.14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897903.75</v>
      </c>
      <c r="C18" s="230">
        <f>'DOE25'!G190+'DOE25'!G208+'DOE25'!G226+'DOE25'!G269+'DOE25'!G288+'DOE25'!G307</f>
        <v>175455.91</v>
      </c>
    </row>
    <row r="19" spans="1:3" x14ac:dyDescent="0.2">
      <c r="A19" t="s">
        <v>813</v>
      </c>
      <c r="B19" s="241">
        <v>301258.98</v>
      </c>
      <c r="C19" s="241">
        <v>129812.59</v>
      </c>
    </row>
    <row r="20" spans="1:3" x14ac:dyDescent="0.2">
      <c r="A20" t="s">
        <v>814</v>
      </c>
      <c r="B20" s="241">
        <v>596644.77</v>
      </c>
      <c r="C20" s="241">
        <v>45643.32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897903.75</v>
      </c>
      <c r="C22" s="232">
        <f>SUM(C19:C21)</f>
        <v>175455.91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27413.77</v>
      </c>
      <c r="C36" s="236">
        <f>'DOE25'!G192+'DOE25'!G210+'DOE25'!G228+'DOE25'!G271+'DOE25'!G290+'DOE25'!G309</f>
        <v>2499.29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27413.77</v>
      </c>
      <c r="C39" s="241">
        <v>2499.29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27413.77</v>
      </c>
      <c r="C40" s="232">
        <f>SUM(C37:C39)</f>
        <v>2499.29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2F65-97BD-4205-9BA4-7CAF12A08496}">
  <sheetPr>
    <tabColor indexed="11"/>
  </sheetPr>
  <dimension ref="A1:I51"/>
  <sheetViews>
    <sheetView workbookViewId="0">
      <pane ySplit="4" topLeftCell="A5" activePane="bottomLeft" state="frozen"/>
      <selection pane="bottomLeft" activeCell="C27" sqref="C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WINCHESTER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6690999.5100000007</v>
      </c>
      <c r="D5" s="20">
        <f>SUM('DOE25'!L189:L192)+SUM('DOE25'!L207:L210)+SUM('DOE25'!L225:L228)-F5-G5</f>
        <v>6690829.5100000007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170</v>
      </c>
      <c r="H5" s="260"/>
    </row>
    <row r="6" spans="1:9" x14ac:dyDescent="0.2">
      <c r="A6" s="32">
        <v>2100</v>
      </c>
      <c r="B6" t="s">
        <v>835</v>
      </c>
      <c r="C6" s="246">
        <f t="shared" si="0"/>
        <v>503444.19999999995</v>
      </c>
      <c r="D6" s="20">
        <f>'DOE25'!L194+'DOE25'!L212+'DOE25'!L230-F6-G6</f>
        <v>503444.19999999995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98261.16</v>
      </c>
      <c r="D7" s="20">
        <f>'DOE25'!L195+'DOE25'!L213+'DOE25'!L231-F7-G7</f>
        <v>98261.16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200457.02</v>
      </c>
      <c r="D8" s="244"/>
      <c r="E8" s="20">
        <f>'DOE25'!L196+'DOE25'!L214+'DOE25'!L232-F8-G8-D9-D11</f>
        <v>199844.9</v>
      </c>
      <c r="F8" s="256">
        <f>'DOE25'!J196+'DOE25'!J214+'DOE25'!J232</f>
        <v>0</v>
      </c>
      <c r="G8" s="53">
        <f>'DOE25'!K196+'DOE25'!K214+'DOE25'!K232</f>
        <v>612.12</v>
      </c>
      <c r="H8" s="260"/>
    </row>
    <row r="9" spans="1:9" x14ac:dyDescent="0.2">
      <c r="A9" s="32">
        <v>2310</v>
      </c>
      <c r="B9" t="s">
        <v>852</v>
      </c>
      <c r="C9" s="246">
        <f t="shared" si="0"/>
        <v>45462.12</v>
      </c>
      <c r="D9" s="245">
        <v>45462.12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13519.2</v>
      </c>
      <c r="D10" s="244"/>
      <c r="E10" s="245">
        <v>13519.2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57821.98</v>
      </c>
      <c r="D11" s="245">
        <v>57821.98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346443.61</v>
      </c>
      <c r="D12" s="20">
        <f>'DOE25'!L197+'DOE25'!L215+'DOE25'!L233-F12-G12</f>
        <v>340679.26</v>
      </c>
      <c r="E12" s="244"/>
      <c r="F12" s="256">
        <f>'DOE25'!J197+'DOE25'!J215+'DOE25'!J233</f>
        <v>0</v>
      </c>
      <c r="G12" s="53">
        <f>'DOE25'!K197+'DOE25'!K215+'DOE25'!K233</f>
        <v>5764.35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654227.63</v>
      </c>
      <c r="D14" s="20">
        <f>'DOE25'!L199+'DOE25'!L217+'DOE25'!L235-F14-G14</f>
        <v>641550.06000000006</v>
      </c>
      <c r="E14" s="244"/>
      <c r="F14" s="256">
        <f>'DOE25'!J199+'DOE25'!J217+'DOE25'!J235</f>
        <v>12677.57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587836.94000000006</v>
      </c>
      <c r="D15" s="20">
        <f>'DOE25'!L200+'DOE25'!L218+'DOE25'!L236-F15-G15</f>
        <v>587836.94000000006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124268.39</v>
      </c>
      <c r="D16" s="244"/>
      <c r="E16" s="20">
        <f>'DOE25'!L201+'DOE25'!L219+'DOE25'!L237-F16-G16</f>
        <v>53151.39</v>
      </c>
      <c r="F16" s="256">
        <f>'DOE25'!J201+'DOE25'!J219+'DOE25'!J237</f>
        <v>71117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293125</v>
      </c>
      <c r="D25" s="244"/>
      <c r="E25" s="244"/>
      <c r="F25" s="259"/>
      <c r="G25" s="257"/>
      <c r="H25" s="258">
        <f>'DOE25'!L252+'DOE25'!L253+'DOE25'!L333+'DOE25'!L334</f>
        <v>293125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109710.91</v>
      </c>
      <c r="D29" s="20">
        <f>'DOE25'!L350+'DOE25'!L351+'DOE25'!L352-'DOE25'!I359-F29-G29</f>
        <v>105772.91</v>
      </c>
      <c r="E29" s="244"/>
      <c r="F29" s="256">
        <f>'DOE25'!J350+'DOE25'!J351+'DOE25'!J352</f>
        <v>3938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697466.19</v>
      </c>
      <c r="D31" s="20">
        <f>'DOE25'!L282+'DOE25'!L301+'DOE25'!L320+'DOE25'!L325+'DOE25'!L326+'DOE25'!L327-F31-G31</f>
        <v>643374.68999999994</v>
      </c>
      <c r="E31" s="244"/>
      <c r="F31" s="256">
        <f>'DOE25'!J282+'DOE25'!J301+'DOE25'!J320+'DOE25'!J325+'DOE25'!J326+'DOE25'!J327</f>
        <v>47669.5</v>
      </c>
      <c r="G31" s="53">
        <f>'DOE25'!K282+'DOE25'!K301+'DOE25'!K320+'DOE25'!K325+'DOE25'!K326+'DOE25'!K327</f>
        <v>6422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9715032.8300000001</v>
      </c>
      <c r="E33" s="247">
        <f>SUM(E5:E31)</f>
        <v>266515.49</v>
      </c>
      <c r="F33" s="247">
        <f>SUM(F5:F31)</f>
        <v>135402.07</v>
      </c>
      <c r="G33" s="247">
        <f>SUM(G5:G31)</f>
        <v>12968.470000000001</v>
      </c>
      <c r="H33" s="247">
        <f>SUM(H5:H31)</f>
        <v>293125</v>
      </c>
    </row>
    <row r="35" spans="2:8" ht="12" thickBot="1" x14ac:dyDescent="0.25">
      <c r="B35" s="254" t="s">
        <v>881</v>
      </c>
      <c r="D35" s="255">
        <f>E33</f>
        <v>266515.49</v>
      </c>
      <c r="E35" s="250"/>
    </row>
    <row r="36" spans="2:8" ht="12" thickTop="1" x14ac:dyDescent="0.2">
      <c r="B36" t="s">
        <v>849</v>
      </c>
      <c r="D36" s="20">
        <f>D33</f>
        <v>9715032.8300000001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A62B-EE79-4749-8D44-B9CA0DD2F0E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956715.74</v>
      </c>
      <c r="D9" s="95">
        <f>'DOE25'!G9</f>
        <v>3457.84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973.29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312277.06</v>
      </c>
      <c r="D12" s="95">
        <f>'DOE25'!G12</f>
        <v>72736.72</v>
      </c>
      <c r="E12" s="95">
        <f>'DOE25'!H12</f>
        <v>301510.62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2075.6999999999998</v>
      </c>
      <c r="D13" s="95">
        <f>'DOE25'!G13</f>
        <v>7252.16</v>
      </c>
      <c r="E13" s="95">
        <f>'DOE25'!H13</f>
        <v>235905.51</v>
      </c>
      <c r="F13" s="95">
        <f>'DOE25'!I13</f>
        <v>0</v>
      </c>
      <c r="G13" s="95">
        <f>'DOE25'!J13</f>
        <v>415284.38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43888.38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13823.93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1315930.17</v>
      </c>
      <c r="D19" s="41">
        <f>SUM(D9:D18)</f>
        <v>97270.65</v>
      </c>
      <c r="E19" s="41">
        <f>SUM(E9:E18)</f>
        <v>537416.13</v>
      </c>
      <c r="F19" s="41">
        <f>SUM(F9:F18)</f>
        <v>0</v>
      </c>
      <c r="G19" s="41">
        <f>SUM(G9:G18)</f>
        <v>415284.38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374247.34</v>
      </c>
      <c r="D22" s="95">
        <f>'DOE25'!G23</f>
        <v>0</v>
      </c>
      <c r="E22" s="95">
        <f>'DOE25'!H23</f>
        <v>312277.06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7409.02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223273.18</v>
      </c>
      <c r="D24" s="95">
        <f>'DOE25'!G25</f>
        <v>2149.86</v>
      </c>
      <c r="E24" s="95">
        <f>'DOE25'!H25</f>
        <v>74719.8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244613.21</v>
      </c>
      <c r="D28" s="95">
        <f>'DOE25'!G29</f>
        <v>0</v>
      </c>
      <c r="E28" s="95">
        <f>'DOE25'!H29</f>
        <v>5298.31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3647.95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849542.75</v>
      </c>
      <c r="D32" s="41">
        <f>SUM(D22:D31)</f>
        <v>2149.86</v>
      </c>
      <c r="E32" s="41">
        <f>SUM(E22:E31)</f>
        <v>395943.12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11767.81</v>
      </c>
      <c r="D36" s="95">
        <f>'DOE25'!G37</f>
        <v>0</v>
      </c>
      <c r="E36" s="95">
        <f>'DOE25'!H37</f>
        <v>4400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95120.79</v>
      </c>
      <c r="E40" s="95">
        <f>'DOE25'!H41</f>
        <v>137073.01</v>
      </c>
      <c r="F40" s="95">
        <f>'DOE25'!I41</f>
        <v>0</v>
      </c>
      <c r="G40" s="95">
        <f>'DOE25'!J41</f>
        <v>415284.38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454619.61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466387.42</v>
      </c>
      <c r="D42" s="41">
        <f>SUM(D34:D41)</f>
        <v>95120.79</v>
      </c>
      <c r="E42" s="41">
        <f>SUM(E34:E41)</f>
        <v>141473.01</v>
      </c>
      <c r="F42" s="41">
        <f>SUM(F34:F41)</f>
        <v>0</v>
      </c>
      <c r="G42" s="41">
        <f>SUM(G34:G41)</f>
        <v>415284.38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1315930.17</v>
      </c>
      <c r="D43" s="41">
        <f>D42+D32</f>
        <v>97270.65</v>
      </c>
      <c r="E43" s="41">
        <f>E42+E32</f>
        <v>537416.13</v>
      </c>
      <c r="F43" s="41">
        <f>F42+F32</f>
        <v>0</v>
      </c>
      <c r="G43" s="41">
        <f>G42+G32</f>
        <v>415284.38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4148250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14987.5</v>
      </c>
      <c r="D49" s="24" t="s">
        <v>312</v>
      </c>
      <c r="E49" s="95">
        <f>'DOE25'!H71</f>
        <v>25553.17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2225.7199999999998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795.38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51377.84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45638.7</v>
      </c>
      <c r="D53" s="95">
        <f>SUM('DOE25'!G90:G102)</f>
        <v>0</v>
      </c>
      <c r="E53" s="95">
        <f>SUM('DOE25'!H90:H102)</f>
        <v>50753.72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62851.92</v>
      </c>
      <c r="D54" s="130">
        <f>SUM(D49:D53)</f>
        <v>51377.84</v>
      </c>
      <c r="E54" s="130">
        <f>SUM(E49:E53)</f>
        <v>76306.89</v>
      </c>
      <c r="F54" s="130">
        <f>SUM(F49:F53)</f>
        <v>0</v>
      </c>
      <c r="G54" s="130">
        <f>SUM(G49:G53)</f>
        <v>795.38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4211101.92</v>
      </c>
      <c r="D55" s="22">
        <f>D48+D54</f>
        <v>51377.84</v>
      </c>
      <c r="E55" s="22">
        <f>E48+E54</f>
        <v>76306.89</v>
      </c>
      <c r="F55" s="22">
        <f>F48+F54</f>
        <v>0</v>
      </c>
      <c r="G55" s="22">
        <f>G48+G54</f>
        <v>795.38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2933560.45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636669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1125515.55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4695745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61928.18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378148.74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2411.41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440076.92</v>
      </c>
      <c r="D70" s="130">
        <f>SUM(D64:D69)</f>
        <v>2411.41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9684.25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5135821.92</v>
      </c>
      <c r="D73" s="130">
        <f>SUM(D71:D72)+D70+D62</f>
        <v>2411.41</v>
      </c>
      <c r="E73" s="130">
        <f>SUM(E71:E72)+E70+E62</f>
        <v>9684.25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64146.84</v>
      </c>
      <c r="D80" s="95">
        <f>SUM('DOE25'!G145:G153)</f>
        <v>136238.19</v>
      </c>
      <c r="E80" s="95">
        <f>SUM('DOE25'!H145:H153)</f>
        <v>557769.43000000005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64146.84</v>
      </c>
      <c r="D83" s="131">
        <f>SUM(D77:D82)</f>
        <v>136238.19</v>
      </c>
      <c r="E83" s="131">
        <f>SUM(E77:E82)</f>
        <v>557769.43000000005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150000</v>
      </c>
    </row>
    <row r="96" spans="1:7" ht="12.75" thickTop="1" thickBot="1" x14ac:dyDescent="0.25">
      <c r="A96" s="33" t="s">
        <v>797</v>
      </c>
      <c r="C96" s="86">
        <f>C55+C73+C83+C95</f>
        <v>9411070.6799999997</v>
      </c>
      <c r="D96" s="86">
        <f>D55+D73+D83+D95</f>
        <v>190027.44</v>
      </c>
      <c r="E96" s="86">
        <f>E55+E73+E83+E95</f>
        <v>643760.57000000007</v>
      </c>
      <c r="F96" s="86">
        <f>F55+F73+F83+F95</f>
        <v>0</v>
      </c>
      <c r="G96" s="86">
        <f>G55+G73+G95</f>
        <v>150795.38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3553134.5600000005</v>
      </c>
      <c r="D101" s="24" t="s">
        <v>312</v>
      </c>
      <c r="E101" s="95">
        <f>('DOE25'!L268)+('DOE25'!L287)+('DOE25'!L306)</f>
        <v>273527.59999999998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3102925.79</v>
      </c>
      <c r="D102" s="24" t="s">
        <v>312</v>
      </c>
      <c r="E102" s="95">
        <f>('DOE25'!L269)+('DOE25'!L288)+('DOE25'!L307)</f>
        <v>18770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34939.160000000003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6690999.5100000007</v>
      </c>
      <c r="D107" s="86">
        <f>SUM(D101:D106)</f>
        <v>0</v>
      </c>
      <c r="E107" s="86">
        <f>SUM(E101:E106)</f>
        <v>292297.59999999998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503444.19999999995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98261.16</v>
      </c>
      <c r="D111" s="24" t="s">
        <v>312</v>
      </c>
      <c r="E111" s="95">
        <f>+('DOE25'!L274)+('DOE25'!L293)+('DOE25'!L312)</f>
        <v>398324.13000000006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303741.12</v>
      </c>
      <c r="D112" s="24" t="s">
        <v>312</v>
      </c>
      <c r="E112" s="95">
        <f>+('DOE25'!L275)+('DOE25'!L294)+('DOE25'!L313)</f>
        <v>6422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346443.61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654227.63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587836.94000000006</v>
      </c>
      <c r="D116" s="24" t="s">
        <v>312</v>
      </c>
      <c r="E116" s="95">
        <f>+('DOE25'!L279)+('DOE25'!L298)+('DOE25'!L317)</f>
        <v>422.46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124268.39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164738.65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2618223.0499999998</v>
      </c>
      <c r="D120" s="86">
        <f>SUM(D110:D119)</f>
        <v>164738.65</v>
      </c>
      <c r="E120" s="86">
        <f>SUM(E110:E119)</f>
        <v>405168.59000000008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118125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759.1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150036.28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-795.38000000000466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443125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9752347.5600000005</v>
      </c>
      <c r="D137" s="86">
        <f>(D107+D120+D136)</f>
        <v>164738.65</v>
      </c>
      <c r="E137" s="86">
        <f>(E107+E120+E136)</f>
        <v>697466.19000000006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3504725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 xml:space="preserve">            4%-6%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2625000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2625000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175000</v>
      </c>
    </row>
    <row r="151" spans="1:7" x14ac:dyDescent="0.2">
      <c r="A151" s="22" t="s">
        <v>35</v>
      </c>
      <c r="B151" s="137">
        <f>'DOE25'!F488</f>
        <v>2450000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2450000</v>
      </c>
    </row>
    <row r="152" spans="1:7" x14ac:dyDescent="0.2">
      <c r="A152" s="22" t="s">
        <v>36</v>
      </c>
      <c r="B152" s="137">
        <f>'DOE25'!F489</f>
        <v>778750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778750</v>
      </c>
    </row>
    <row r="153" spans="1:7" x14ac:dyDescent="0.2">
      <c r="A153" s="22" t="s">
        <v>37</v>
      </c>
      <c r="B153" s="137">
        <f>'DOE25'!F490</f>
        <v>3228750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3228750</v>
      </c>
    </row>
    <row r="154" spans="1:7" x14ac:dyDescent="0.2">
      <c r="A154" s="22" t="s">
        <v>38</v>
      </c>
      <c r="B154" s="137">
        <f>'DOE25'!F491</f>
        <v>175000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175000</v>
      </c>
    </row>
    <row r="155" spans="1:7" x14ac:dyDescent="0.2">
      <c r="A155" s="22" t="s">
        <v>39</v>
      </c>
      <c r="B155" s="137">
        <f>'DOE25'!F492</f>
        <v>109375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109375</v>
      </c>
    </row>
    <row r="156" spans="1:7" x14ac:dyDescent="0.2">
      <c r="A156" s="22" t="s">
        <v>269</v>
      </c>
      <c r="B156" s="137">
        <f>'DOE25'!F493</f>
        <v>284375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284375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5DD-0606-44DD-9AE4-FC5B0F4BF232}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WINCHESTER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14234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14234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3826662</v>
      </c>
      <c r="D10" s="182">
        <f>ROUND((C10/$C$28)*100,1)</f>
        <v>37.4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3121696</v>
      </c>
      <c r="D11" s="182">
        <f>ROUND((C11/$C$28)*100,1)</f>
        <v>30.5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34939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503444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496585</v>
      </c>
      <c r="D16" s="182">
        <f t="shared" si="0"/>
        <v>4.9000000000000004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434432</v>
      </c>
      <c r="D17" s="182">
        <f t="shared" si="0"/>
        <v>4.2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346444</v>
      </c>
      <c r="D18" s="182">
        <f t="shared" si="0"/>
        <v>3.4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654228</v>
      </c>
      <c r="D20" s="182">
        <f t="shared" si="0"/>
        <v>6.4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588259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118125</v>
      </c>
      <c r="D25" s="182">
        <f t="shared" si="0"/>
        <v>1.2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113361.16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10238175.16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10238175.16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4148250</v>
      </c>
      <c r="D35" s="182">
        <f t="shared" ref="D35:D40" si="1">ROUND((C35/$C$41)*100,1)</f>
        <v>40.700000000000003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139954.18999999948</v>
      </c>
      <c r="D36" s="182">
        <f t="shared" si="1"/>
        <v>1.4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3570229</v>
      </c>
      <c r="D37" s="182">
        <f t="shared" si="1"/>
        <v>35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1577688</v>
      </c>
      <c r="D38" s="182">
        <f t="shared" si="1"/>
        <v>15.5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758154</v>
      </c>
      <c r="D39" s="182">
        <f t="shared" si="1"/>
        <v>7.4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10194275.189999999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0CC-2A9A-4217-BE2C-BF43B4B59B5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WINCHESTER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893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2"/>
      <c r="B74" s="212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2"/>
      <c r="B75" s="212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2"/>
      <c r="B76" s="212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2"/>
      <c r="B77" s="212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2"/>
      <c r="B78" s="212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2"/>
      <c r="B79" s="212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2"/>
      <c r="B80" s="212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2"/>
      <c r="B81" s="212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2"/>
      <c r="B82" s="212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2"/>
      <c r="B83" s="212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2"/>
      <c r="B84" s="212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2"/>
      <c r="B85" s="212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2"/>
      <c r="B86" s="212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2"/>
      <c r="B87" s="212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2"/>
      <c r="B88" s="212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2"/>
      <c r="B89" s="212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2"/>
      <c r="B90" s="212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IP40:IV40"/>
    <mergeCell ref="GC40:GM40"/>
    <mergeCell ref="GP40:GZ40"/>
    <mergeCell ref="HC40:HM40"/>
    <mergeCell ref="HP40:HZ40"/>
    <mergeCell ref="IC40:IM40"/>
    <mergeCell ref="FC40:FM40"/>
    <mergeCell ref="BC39:BM39"/>
    <mergeCell ref="BP39:BZ39"/>
    <mergeCell ref="FP40:FZ40"/>
    <mergeCell ref="CC40:CM40"/>
    <mergeCell ref="CP40:CZ40"/>
    <mergeCell ref="DC40:DM40"/>
    <mergeCell ref="EP40:EZ40"/>
    <mergeCell ref="EC40:EM40"/>
    <mergeCell ref="DP40:DZ40"/>
    <mergeCell ref="DC39:DM39"/>
    <mergeCell ref="DP39:DZ39"/>
    <mergeCell ref="EC39:EM39"/>
    <mergeCell ref="CP39:CZ39"/>
    <mergeCell ref="BC40:BM40"/>
    <mergeCell ref="BP40:BZ40"/>
    <mergeCell ref="GP38:GZ38"/>
    <mergeCell ref="HC38:HM38"/>
    <mergeCell ref="HP38:HZ38"/>
    <mergeCell ref="IC38:IM38"/>
    <mergeCell ref="IP38:IV38"/>
    <mergeCell ref="P39:Z39"/>
    <mergeCell ref="AC39:AM39"/>
    <mergeCell ref="AP39:AZ39"/>
    <mergeCell ref="HP39:HZ39"/>
    <mergeCell ref="IC39:IM39"/>
    <mergeCell ref="IP39:IV39"/>
    <mergeCell ref="EP39:EZ39"/>
    <mergeCell ref="FC39:FM39"/>
    <mergeCell ref="FP39:FZ39"/>
    <mergeCell ref="GP39:GZ39"/>
    <mergeCell ref="GC39:GM39"/>
    <mergeCell ref="HC39:HM39"/>
    <mergeCell ref="GC32:GM32"/>
    <mergeCell ref="GC38:GM38"/>
    <mergeCell ref="DP32:DZ32"/>
    <mergeCell ref="EC32:EM32"/>
    <mergeCell ref="EP32:EZ32"/>
    <mergeCell ref="FP32:FZ32"/>
    <mergeCell ref="FP38:FZ38"/>
    <mergeCell ref="DC32:DM32"/>
    <mergeCell ref="FP31:FZ31"/>
    <mergeCell ref="GC31:GM31"/>
    <mergeCell ref="HC32:HM32"/>
    <mergeCell ref="GP31:GZ31"/>
    <mergeCell ref="HC31:HM31"/>
    <mergeCell ref="DC38:DM38"/>
    <mergeCell ref="DP38:DZ38"/>
    <mergeCell ref="EC38:EM38"/>
    <mergeCell ref="EP31:EZ31"/>
    <mergeCell ref="FC31:FM31"/>
    <mergeCell ref="AP38:AZ38"/>
    <mergeCell ref="GP32:GZ32"/>
    <mergeCell ref="BP38:BZ38"/>
    <mergeCell ref="CC38:CM38"/>
    <mergeCell ref="CC32:CM32"/>
    <mergeCell ref="FC32:FM32"/>
    <mergeCell ref="EP38:EZ38"/>
    <mergeCell ref="FC38:FM38"/>
    <mergeCell ref="IP31:IV31"/>
    <mergeCell ref="HP32:HZ32"/>
    <mergeCell ref="IC32:IM32"/>
    <mergeCell ref="IP32:IV32"/>
    <mergeCell ref="HP31:HZ31"/>
    <mergeCell ref="IC31:IM31"/>
    <mergeCell ref="BC38:BM38"/>
    <mergeCell ref="CP32:CZ32"/>
    <mergeCell ref="CC39:CM39"/>
    <mergeCell ref="BC31:BM31"/>
    <mergeCell ref="BC32:BM32"/>
    <mergeCell ref="BP31:BZ31"/>
    <mergeCell ref="CC31:CM31"/>
    <mergeCell ref="CP31:CZ31"/>
    <mergeCell ref="CP38:CZ38"/>
    <mergeCell ref="BP32:BZ32"/>
    <mergeCell ref="DC31:DM31"/>
    <mergeCell ref="FC30:FM30"/>
    <mergeCell ref="CC30:CM30"/>
    <mergeCell ref="CP30:CZ30"/>
    <mergeCell ref="DC30:DM30"/>
    <mergeCell ref="DP30:DZ30"/>
    <mergeCell ref="EC30:EM30"/>
    <mergeCell ref="EP30:EZ30"/>
    <mergeCell ref="DP31:DZ31"/>
    <mergeCell ref="EC31:EM31"/>
    <mergeCell ref="BC30:BM30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EC29:EM29"/>
    <mergeCell ref="EP29:EZ29"/>
    <mergeCell ref="P29:Z29"/>
    <mergeCell ref="AC29:AM29"/>
    <mergeCell ref="CC29:CM29"/>
    <mergeCell ref="CP29:CZ29"/>
    <mergeCell ref="DC29:DM29"/>
    <mergeCell ref="DP29:DZ29"/>
    <mergeCell ref="C42:M42"/>
    <mergeCell ref="P30:Z30"/>
    <mergeCell ref="AC30:AM30"/>
    <mergeCell ref="AP30:AZ30"/>
    <mergeCell ref="C41:M41"/>
    <mergeCell ref="C33:M33"/>
    <mergeCell ref="P40:Z40"/>
    <mergeCell ref="AC40:AM40"/>
    <mergeCell ref="P38:Z38"/>
    <mergeCell ref="AC38:AM38"/>
    <mergeCell ref="AP40:AZ40"/>
    <mergeCell ref="HC29:HM29"/>
    <mergeCell ref="HP29:HZ29"/>
    <mergeCell ref="IC29:IM29"/>
    <mergeCell ref="FC29:FM29"/>
    <mergeCell ref="FP29:FZ29"/>
    <mergeCell ref="GC29:GM29"/>
    <mergeCell ref="GP29:GZ29"/>
    <mergeCell ref="BC29:BM29"/>
    <mergeCell ref="BP29:BZ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C12:M12"/>
    <mergeCell ref="C19:M19"/>
    <mergeCell ref="AC31:AM31"/>
    <mergeCell ref="AP31:AZ31"/>
    <mergeCell ref="P32:Z32"/>
    <mergeCell ref="AC32:AM32"/>
    <mergeCell ref="AP32:AZ32"/>
    <mergeCell ref="C32:M32"/>
    <mergeCell ref="C30:M30"/>
    <mergeCell ref="C31:M31"/>
    <mergeCell ref="P31:Z31"/>
    <mergeCell ref="C51:M51"/>
    <mergeCell ref="C43:M43"/>
    <mergeCell ref="A2:E2"/>
    <mergeCell ref="A1:I1"/>
    <mergeCell ref="C3:M3"/>
    <mergeCell ref="C4:M4"/>
    <mergeCell ref="F2:I2"/>
    <mergeCell ref="C16:M16"/>
    <mergeCell ref="C17:M17"/>
    <mergeCell ref="C18:M18"/>
    <mergeCell ref="C39:M39"/>
    <mergeCell ref="C40:M40"/>
    <mergeCell ref="C45:M45"/>
    <mergeCell ref="C46:M46"/>
    <mergeCell ref="C44:M44"/>
    <mergeCell ref="C52:M52"/>
    <mergeCell ref="C50:M50"/>
    <mergeCell ref="C47:M47"/>
    <mergeCell ref="C48:M48"/>
    <mergeCell ref="C49:M49"/>
    <mergeCell ref="C20:M20"/>
    <mergeCell ref="C29:M29"/>
    <mergeCell ref="C25:M25"/>
    <mergeCell ref="C26:M26"/>
    <mergeCell ref="C37:M37"/>
    <mergeCell ref="C38:M38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2010-09-17T17:50:34Z</cp:lastPrinted>
  <dcterms:created xsi:type="dcterms:W3CDTF">1997-12-04T19:04:30Z</dcterms:created>
  <dcterms:modified xsi:type="dcterms:W3CDTF">2025-01-09T20:17:02Z</dcterms:modified>
</cp:coreProperties>
</file>