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1/"/>
    </mc:Choice>
  </mc:AlternateContent>
  <xr:revisionPtr revIDLastSave="0" documentId="8_{1ABB48B5-2DD1-4B77-826F-94B045830251}" xr6:coauthVersionLast="47" xr6:coauthVersionMax="47" xr10:uidLastSave="{00000000-0000-0000-0000-000000000000}"/>
  <workbookProtection workbookPassword="B30A" lockStructure="1"/>
  <bookViews>
    <workbookView xWindow="28680" yWindow="-120" windowWidth="29040" windowHeight="15990" tabRatio="855" xr2:uid="{AF4D1592-9FEC-4F92-A015-35377EE95560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2" i="1" l="1"/>
  <c r="C37" i="10"/>
  <c r="C60" i="2"/>
  <c r="B2" i="13"/>
  <c r="F8" i="13"/>
  <c r="G8" i="13"/>
  <c r="L196" i="1"/>
  <c r="C112" i="2" s="1"/>
  <c r="L214" i="1"/>
  <c r="L232" i="1"/>
  <c r="D39" i="13"/>
  <c r="F13" i="13"/>
  <c r="G13" i="13"/>
  <c r="L198" i="1"/>
  <c r="L216" i="1"/>
  <c r="E13" i="13" s="1"/>
  <c r="C13" i="13" s="1"/>
  <c r="L234" i="1"/>
  <c r="F16" i="13"/>
  <c r="E16" i="13" s="1"/>
  <c r="C16" i="13" s="1"/>
  <c r="G16" i="13"/>
  <c r="L201" i="1"/>
  <c r="L219" i="1"/>
  <c r="L237" i="1"/>
  <c r="F5" i="13"/>
  <c r="G5" i="13"/>
  <c r="L189" i="1"/>
  <c r="L190" i="1"/>
  <c r="L203" i="1" s="1"/>
  <c r="L191" i="1"/>
  <c r="C103" i="2" s="1"/>
  <c r="L192" i="1"/>
  <c r="C104" i="2" s="1"/>
  <c r="L207" i="1"/>
  <c r="C10" i="10" s="1"/>
  <c r="L208" i="1"/>
  <c r="L209" i="1"/>
  <c r="L210" i="1"/>
  <c r="L225" i="1"/>
  <c r="L239" i="1" s="1"/>
  <c r="H650" i="1" s="1"/>
  <c r="L226" i="1"/>
  <c r="L227" i="1"/>
  <c r="L228" i="1"/>
  <c r="F6" i="13"/>
  <c r="G6" i="13"/>
  <c r="G33" i="13" s="1"/>
  <c r="L194" i="1"/>
  <c r="D6" i="13" s="1"/>
  <c r="C6" i="13" s="1"/>
  <c r="L212" i="1"/>
  <c r="L230" i="1"/>
  <c r="F7" i="13"/>
  <c r="G7" i="13"/>
  <c r="L195" i="1"/>
  <c r="D7" i="13" s="1"/>
  <c r="C7" i="13" s="1"/>
  <c r="L213" i="1"/>
  <c r="C111" i="2" s="1"/>
  <c r="L231" i="1"/>
  <c r="F12" i="13"/>
  <c r="G12" i="13"/>
  <c r="L197" i="1"/>
  <c r="L215" i="1"/>
  <c r="L233" i="1"/>
  <c r="F14" i="13"/>
  <c r="G14" i="13"/>
  <c r="L199" i="1"/>
  <c r="L217" i="1"/>
  <c r="L235" i="1"/>
  <c r="D14" i="13"/>
  <c r="C14" i="13" s="1"/>
  <c r="F15" i="13"/>
  <c r="G15" i="13"/>
  <c r="L200" i="1"/>
  <c r="D15" i="13" s="1"/>
  <c r="C15" i="13" s="1"/>
  <c r="L218" i="1"/>
  <c r="G640" i="1"/>
  <c r="G652" i="1"/>
  <c r="L236" i="1"/>
  <c r="F17" i="13"/>
  <c r="G17" i="13"/>
  <c r="L243" i="1"/>
  <c r="C106" i="2" s="1"/>
  <c r="F18" i="13"/>
  <c r="G18" i="13"/>
  <c r="L244" i="1"/>
  <c r="F19" i="13"/>
  <c r="D19" i="13" s="1"/>
  <c r="C19" i="13" s="1"/>
  <c r="G19" i="13"/>
  <c r="L245" i="1"/>
  <c r="F29" i="13"/>
  <c r="G29" i="13"/>
  <c r="L350" i="1"/>
  <c r="L354" i="1" s="1"/>
  <c r="L351" i="1"/>
  <c r="D29" i="13"/>
  <c r="C29" i="13" s="1"/>
  <c r="L352" i="1"/>
  <c r="H651" i="1" s="1"/>
  <c r="I359" i="1"/>
  <c r="J282" i="1"/>
  <c r="J301" i="1"/>
  <c r="J320" i="1"/>
  <c r="J330" i="1" s="1"/>
  <c r="J344" i="1" s="1"/>
  <c r="K282" i="1"/>
  <c r="K301" i="1"/>
  <c r="K320" i="1"/>
  <c r="L268" i="1"/>
  <c r="L269" i="1"/>
  <c r="L282" i="1" s="1"/>
  <c r="L270" i="1"/>
  <c r="E103" i="2" s="1"/>
  <c r="L271" i="1"/>
  <c r="E104" i="2" s="1"/>
  <c r="L273" i="1"/>
  <c r="L274" i="1"/>
  <c r="L275" i="1"/>
  <c r="L276" i="1"/>
  <c r="E113" i="2" s="1"/>
  <c r="L277" i="1"/>
  <c r="L278" i="1"/>
  <c r="L279" i="1"/>
  <c r="L280" i="1"/>
  <c r="L287" i="1"/>
  <c r="L288" i="1"/>
  <c r="L301" i="1"/>
  <c r="L289" i="1"/>
  <c r="L290" i="1"/>
  <c r="L292" i="1"/>
  <c r="L293" i="1"/>
  <c r="L294" i="1"/>
  <c r="E112" i="2" s="1"/>
  <c r="L295" i="1"/>
  <c r="L296" i="1"/>
  <c r="L297" i="1"/>
  <c r="L298" i="1"/>
  <c r="L299" i="1"/>
  <c r="L306" i="1"/>
  <c r="L307" i="1"/>
  <c r="L320" i="1" s="1"/>
  <c r="L308" i="1"/>
  <c r="L309" i="1"/>
  <c r="L311" i="1"/>
  <c r="L312" i="1"/>
  <c r="L313" i="1"/>
  <c r="L314" i="1"/>
  <c r="L315" i="1"/>
  <c r="L316" i="1"/>
  <c r="L317" i="1"/>
  <c r="E116" i="2" s="1"/>
  <c r="L318" i="1"/>
  <c r="E117" i="2"/>
  <c r="L325" i="1"/>
  <c r="L326" i="1"/>
  <c r="L327" i="1"/>
  <c r="L252" i="1"/>
  <c r="L253" i="1"/>
  <c r="L333" i="1"/>
  <c r="E123" i="2" s="1"/>
  <c r="L334" i="1"/>
  <c r="E124" i="2"/>
  <c r="L247" i="1"/>
  <c r="L328" i="1"/>
  <c r="F22" i="13" s="1"/>
  <c r="C22" i="13" s="1"/>
  <c r="C11" i="13"/>
  <c r="C10" i="13"/>
  <c r="C9" i="13"/>
  <c r="L353" i="1"/>
  <c r="B4" i="12"/>
  <c r="B36" i="12"/>
  <c r="A40" i="12" s="1"/>
  <c r="C36" i="12"/>
  <c r="B40" i="12"/>
  <c r="C40" i="12"/>
  <c r="B27" i="12"/>
  <c r="C27" i="12"/>
  <c r="B31" i="12"/>
  <c r="A31" i="12" s="1"/>
  <c r="C31" i="12"/>
  <c r="B9" i="12"/>
  <c r="B13" i="12"/>
  <c r="C9" i="12"/>
  <c r="A13" i="12" s="1"/>
  <c r="C13" i="12"/>
  <c r="B18" i="12"/>
  <c r="A22" i="12" s="1"/>
  <c r="B22" i="12"/>
  <c r="C18" i="12"/>
  <c r="C22" i="12"/>
  <c r="B1" i="12"/>
  <c r="L379" i="1"/>
  <c r="L380" i="1"/>
  <c r="L381" i="1"/>
  <c r="L382" i="1"/>
  <c r="L383" i="1"/>
  <c r="L385" i="1" s="1"/>
  <c r="L384" i="1"/>
  <c r="L387" i="1"/>
  <c r="L388" i="1"/>
  <c r="L389" i="1"/>
  <c r="L390" i="1"/>
  <c r="L393" i="1" s="1"/>
  <c r="C131" i="2" s="1"/>
  <c r="L391" i="1"/>
  <c r="L392" i="1"/>
  <c r="L395" i="1"/>
  <c r="L399" i="1" s="1"/>
  <c r="C132" i="2" s="1"/>
  <c r="L396" i="1"/>
  <c r="L397" i="1"/>
  <c r="L398" i="1"/>
  <c r="L258" i="1"/>
  <c r="J52" i="1"/>
  <c r="G48" i="2"/>
  <c r="G51" i="2"/>
  <c r="G54" i="2" s="1"/>
  <c r="G55" i="2" s="1"/>
  <c r="G53" i="2"/>
  <c r="F2" i="11"/>
  <c r="L603" i="1"/>
  <c r="H653" i="1" s="1"/>
  <c r="L602" i="1"/>
  <c r="G653" i="1"/>
  <c r="L601" i="1"/>
  <c r="L604" i="1" s="1"/>
  <c r="C40" i="10"/>
  <c r="F52" i="1"/>
  <c r="C48" i="2"/>
  <c r="G52" i="1"/>
  <c r="H52" i="1"/>
  <c r="I52" i="1"/>
  <c r="F71" i="1"/>
  <c r="F86" i="1"/>
  <c r="F104" i="1" s="1"/>
  <c r="F103" i="1"/>
  <c r="G103" i="1"/>
  <c r="G104" i="1" s="1"/>
  <c r="H71" i="1"/>
  <c r="H104" i="1" s="1"/>
  <c r="H185" i="1" s="1"/>
  <c r="G619" i="1" s="1"/>
  <c r="J619" i="1" s="1"/>
  <c r="H86" i="1"/>
  <c r="E50" i="2"/>
  <c r="E51" i="2"/>
  <c r="E53" i="2"/>
  <c r="E48" i="2"/>
  <c r="H103" i="1"/>
  <c r="I103" i="1"/>
  <c r="I104" i="1"/>
  <c r="J103" i="1"/>
  <c r="J104" i="1" s="1"/>
  <c r="F113" i="1"/>
  <c r="F128" i="1"/>
  <c r="F132" i="1" s="1"/>
  <c r="G113" i="1"/>
  <c r="G128" i="1"/>
  <c r="G132" i="1"/>
  <c r="H113" i="1"/>
  <c r="H128" i="1"/>
  <c r="H132" i="1"/>
  <c r="I113" i="1"/>
  <c r="I132" i="1" s="1"/>
  <c r="I128" i="1"/>
  <c r="J113" i="1"/>
  <c r="J128" i="1"/>
  <c r="J132" i="1" s="1"/>
  <c r="F139" i="1"/>
  <c r="F154" i="1"/>
  <c r="F161" i="1"/>
  <c r="G139" i="1"/>
  <c r="D77" i="2" s="1"/>
  <c r="D83" i="2" s="1"/>
  <c r="G154" i="1"/>
  <c r="G161" i="1"/>
  <c r="H139" i="1"/>
  <c r="H161" i="1" s="1"/>
  <c r="C39" i="10" s="1"/>
  <c r="H154" i="1"/>
  <c r="I139" i="1"/>
  <c r="I154" i="1"/>
  <c r="C20" i="10"/>
  <c r="L242" i="1"/>
  <c r="L324" i="1"/>
  <c r="E105" i="2" s="1"/>
  <c r="C23" i="10"/>
  <c r="L246" i="1"/>
  <c r="C25" i="10"/>
  <c r="L260" i="1"/>
  <c r="C134" i="2" s="1"/>
  <c r="L261" i="1"/>
  <c r="L341" i="1"/>
  <c r="L342" i="1"/>
  <c r="I655" i="1"/>
  <c r="I660" i="1"/>
  <c r="I659" i="1"/>
  <c r="C7" i="10"/>
  <c r="C6" i="10"/>
  <c r="C5" i="10"/>
  <c r="C4" i="10"/>
  <c r="C42" i="10"/>
  <c r="L366" i="1"/>
  <c r="L367" i="1"/>
  <c r="L374" i="1" s="1"/>
  <c r="G626" i="1" s="1"/>
  <c r="J626" i="1" s="1"/>
  <c r="L368" i="1"/>
  <c r="L369" i="1"/>
  <c r="L370" i="1"/>
  <c r="L371" i="1"/>
  <c r="L372" i="1"/>
  <c r="B2" i="10"/>
  <c r="L336" i="1"/>
  <c r="L337" i="1"/>
  <c r="E127" i="2" s="1"/>
  <c r="L338" i="1"/>
  <c r="L339" i="1"/>
  <c r="K343" i="1"/>
  <c r="L511" i="1"/>
  <c r="F539" i="1"/>
  <c r="L512" i="1"/>
  <c r="F540" i="1"/>
  <c r="L513" i="1"/>
  <c r="L514" i="1" s="1"/>
  <c r="F541" i="1"/>
  <c r="K541" i="1" s="1"/>
  <c r="F542" i="1"/>
  <c r="L516" i="1"/>
  <c r="G539" i="1" s="1"/>
  <c r="L517" i="1"/>
  <c r="L518" i="1"/>
  <c r="G541" i="1"/>
  <c r="L521" i="1"/>
  <c r="H539" i="1"/>
  <c r="L522" i="1"/>
  <c r="H540" i="1"/>
  <c r="L523" i="1"/>
  <c r="H541" i="1"/>
  <c r="L526" i="1"/>
  <c r="I539" i="1" s="1"/>
  <c r="I542" i="1" s="1"/>
  <c r="L527" i="1"/>
  <c r="I540" i="1"/>
  <c r="L528" i="1"/>
  <c r="I541" i="1"/>
  <c r="L531" i="1"/>
  <c r="J539" i="1"/>
  <c r="L532" i="1"/>
  <c r="J540" i="1"/>
  <c r="L533" i="1"/>
  <c r="J541" i="1" s="1"/>
  <c r="K262" i="1"/>
  <c r="J262" i="1"/>
  <c r="I262" i="1"/>
  <c r="H262" i="1"/>
  <c r="G262" i="1"/>
  <c r="F262" i="1"/>
  <c r="C124" i="2"/>
  <c r="A1" i="2"/>
  <c r="A2" i="2"/>
  <c r="C9" i="2"/>
  <c r="D9" i="2"/>
  <c r="E9" i="2"/>
  <c r="F9" i="2"/>
  <c r="I431" i="1"/>
  <c r="I438" i="1" s="1"/>
  <c r="G632" i="1" s="1"/>
  <c r="C10" i="2"/>
  <c r="D10" i="2"/>
  <c r="D19" i="2" s="1"/>
  <c r="E10" i="2"/>
  <c r="E19" i="2" s="1"/>
  <c r="F10" i="2"/>
  <c r="F19" i="2" s="1"/>
  <c r="I432" i="1"/>
  <c r="J10" i="1" s="1"/>
  <c r="G10" i="2" s="1"/>
  <c r="C11" i="2"/>
  <c r="C12" i="2"/>
  <c r="D12" i="2"/>
  <c r="E12" i="2"/>
  <c r="F12" i="2"/>
  <c r="I433" i="1"/>
  <c r="J12" i="1"/>
  <c r="G12" i="2"/>
  <c r="C13" i="2"/>
  <c r="D13" i="2"/>
  <c r="D14" i="2"/>
  <c r="D16" i="2"/>
  <c r="D17" i="2"/>
  <c r="D18" i="2"/>
  <c r="E13" i="2"/>
  <c r="F13" i="2"/>
  <c r="I434" i="1"/>
  <c r="J13" i="1"/>
  <c r="G13" i="2"/>
  <c r="C14" i="2"/>
  <c r="C19" i="2" s="1"/>
  <c r="E14" i="2"/>
  <c r="F14" i="2"/>
  <c r="I435" i="1"/>
  <c r="J14" i="1" s="1"/>
  <c r="G14" i="2" s="1"/>
  <c r="F15" i="2"/>
  <c r="C16" i="2"/>
  <c r="E16" i="2"/>
  <c r="F16" i="2"/>
  <c r="C17" i="2"/>
  <c r="E17" i="2"/>
  <c r="F17" i="2"/>
  <c r="I436" i="1"/>
  <c r="J17" i="1"/>
  <c r="G17" i="2" s="1"/>
  <c r="C18" i="2"/>
  <c r="E18" i="2"/>
  <c r="F18" i="2"/>
  <c r="I437" i="1"/>
  <c r="J18" i="1" s="1"/>
  <c r="G18" i="2" s="1"/>
  <c r="C22" i="2"/>
  <c r="D22" i="2"/>
  <c r="E22" i="2"/>
  <c r="E32" i="2" s="1"/>
  <c r="E23" i="2"/>
  <c r="E24" i="2"/>
  <c r="E25" i="2"/>
  <c r="E28" i="2"/>
  <c r="E29" i="2"/>
  <c r="E30" i="2"/>
  <c r="E31" i="2"/>
  <c r="F22" i="2"/>
  <c r="I440" i="1"/>
  <c r="J23" i="1"/>
  <c r="G22" i="2"/>
  <c r="G32" i="2" s="1"/>
  <c r="C23" i="2"/>
  <c r="C32" i="2" s="1"/>
  <c r="D23" i="2"/>
  <c r="F23" i="2"/>
  <c r="I441" i="1"/>
  <c r="J24" i="1"/>
  <c r="G23" i="2"/>
  <c r="C24" i="2"/>
  <c r="D24" i="2"/>
  <c r="D25" i="2"/>
  <c r="D28" i="2"/>
  <c r="D29" i="2"/>
  <c r="D30" i="2"/>
  <c r="D32" i="2" s="1"/>
  <c r="D31" i="2"/>
  <c r="F24" i="2"/>
  <c r="I442" i="1"/>
  <c r="J25" i="1"/>
  <c r="G24" i="2"/>
  <c r="C25" i="2"/>
  <c r="F25" i="2"/>
  <c r="C26" i="2"/>
  <c r="F26" i="2"/>
  <c r="C27" i="2"/>
  <c r="F27" i="2"/>
  <c r="C28" i="2"/>
  <c r="F28" i="2"/>
  <c r="C29" i="2"/>
  <c r="F29" i="2"/>
  <c r="C30" i="2"/>
  <c r="F30" i="2"/>
  <c r="C31" i="2"/>
  <c r="F31" i="2"/>
  <c r="I443" i="1"/>
  <c r="J32" i="1"/>
  <c r="G31" i="2"/>
  <c r="F32" i="2"/>
  <c r="C34" i="2"/>
  <c r="C42" i="2" s="1"/>
  <c r="C43" i="2" s="1"/>
  <c r="D34" i="2"/>
  <c r="D42" i="2" s="1"/>
  <c r="D43" i="2" s="1"/>
  <c r="E34" i="2"/>
  <c r="E35" i="2"/>
  <c r="E36" i="2"/>
  <c r="E37" i="2"/>
  <c r="E42" i="2" s="1"/>
  <c r="E43" i="2" s="1"/>
  <c r="E38" i="2"/>
  <c r="E40" i="2"/>
  <c r="E41" i="2"/>
  <c r="F34" i="2"/>
  <c r="F42" i="2" s="1"/>
  <c r="F43" i="2" s="1"/>
  <c r="C35" i="2"/>
  <c r="D35" i="2"/>
  <c r="F35" i="2"/>
  <c r="C36" i="2"/>
  <c r="D36" i="2"/>
  <c r="F36" i="2"/>
  <c r="I446" i="1"/>
  <c r="J37" i="1" s="1"/>
  <c r="C37" i="2"/>
  <c r="D37" i="2"/>
  <c r="F37" i="2"/>
  <c r="F38" i="2"/>
  <c r="F40" i="2"/>
  <c r="F41" i="2"/>
  <c r="I447" i="1"/>
  <c r="J38" i="1"/>
  <c r="G37" i="2"/>
  <c r="C38" i="2"/>
  <c r="D38" i="2"/>
  <c r="I448" i="1"/>
  <c r="J40" i="1"/>
  <c r="G39" i="2"/>
  <c r="C40" i="2"/>
  <c r="D40" i="2"/>
  <c r="I449" i="1"/>
  <c r="J41" i="1" s="1"/>
  <c r="G40" i="2" s="1"/>
  <c r="C41" i="2"/>
  <c r="D41" i="2"/>
  <c r="F48" i="2"/>
  <c r="C49" i="2"/>
  <c r="C54" i="2" s="1"/>
  <c r="C50" i="2"/>
  <c r="C51" i="2"/>
  <c r="C53" i="2"/>
  <c r="D51" i="2"/>
  <c r="D52" i="2"/>
  <c r="D54" i="2" s="1"/>
  <c r="D53" i="2"/>
  <c r="F51" i="2"/>
  <c r="F53" i="2"/>
  <c r="F54" i="2"/>
  <c r="F55" i="2"/>
  <c r="C58" i="2"/>
  <c r="C62" i="2" s="1"/>
  <c r="C59" i="2"/>
  <c r="C61" i="2"/>
  <c r="D61" i="2"/>
  <c r="D62" i="2"/>
  <c r="E61" i="2"/>
  <c r="E62" i="2" s="1"/>
  <c r="F61" i="2"/>
  <c r="G61" i="2"/>
  <c r="F62" i="2"/>
  <c r="F64" i="2"/>
  <c r="F70" i="2" s="1"/>
  <c r="F73" i="2" s="1"/>
  <c r="F65" i="2"/>
  <c r="F68" i="2"/>
  <c r="F69" i="2"/>
  <c r="G62" i="2"/>
  <c r="G73" i="2" s="1"/>
  <c r="C64" i="2"/>
  <c r="C65" i="2"/>
  <c r="C66" i="2"/>
  <c r="C67" i="2"/>
  <c r="C68" i="2"/>
  <c r="C69" i="2"/>
  <c r="C70" i="2"/>
  <c r="C73" i="2" s="1"/>
  <c r="E68" i="2"/>
  <c r="D69" i="2"/>
  <c r="D70" i="2"/>
  <c r="D71" i="2"/>
  <c r="D73" i="2"/>
  <c r="E69" i="2"/>
  <c r="G69" i="2"/>
  <c r="G70" i="2"/>
  <c r="C71" i="2"/>
  <c r="E71" i="2"/>
  <c r="C72" i="2"/>
  <c r="E72" i="2"/>
  <c r="C77" i="2"/>
  <c r="C83" i="2" s="1"/>
  <c r="C79" i="2"/>
  <c r="E79" i="2"/>
  <c r="F79" i="2"/>
  <c r="C80" i="2"/>
  <c r="D80" i="2"/>
  <c r="E80" i="2"/>
  <c r="E81" i="2"/>
  <c r="E70" i="2"/>
  <c r="E73" i="2" s="1"/>
  <c r="E88" i="2"/>
  <c r="E89" i="2"/>
  <c r="E90" i="2"/>
  <c r="E91" i="2"/>
  <c r="E95" i="2" s="1"/>
  <c r="E92" i="2"/>
  <c r="E93" i="2"/>
  <c r="E94" i="2"/>
  <c r="F80" i="2"/>
  <c r="F83" i="2" s="1"/>
  <c r="C81" i="2"/>
  <c r="D81" i="2"/>
  <c r="F81" i="2"/>
  <c r="C82" i="2"/>
  <c r="C85" i="2"/>
  <c r="C95" i="2" s="1"/>
  <c r="F85" i="2"/>
  <c r="C86" i="2"/>
  <c r="C89" i="2"/>
  <c r="C90" i="2"/>
  <c r="C91" i="2"/>
  <c r="C92" i="2"/>
  <c r="C93" i="2"/>
  <c r="C94" i="2"/>
  <c r="F86" i="2"/>
  <c r="D88" i="2"/>
  <c r="F88" i="2"/>
  <c r="G88" i="2"/>
  <c r="G89" i="2"/>
  <c r="G90" i="2"/>
  <c r="G95" i="2"/>
  <c r="D89" i="2"/>
  <c r="D95" i="2" s="1"/>
  <c r="F89" i="2"/>
  <c r="F95" i="2" s="1"/>
  <c r="D90" i="2"/>
  <c r="D91" i="2"/>
  <c r="F91" i="2"/>
  <c r="D92" i="2"/>
  <c r="F92" i="2"/>
  <c r="D93" i="2"/>
  <c r="F93" i="2"/>
  <c r="D94" i="2"/>
  <c r="F94" i="2"/>
  <c r="C102" i="2"/>
  <c r="E102" i="2"/>
  <c r="E101" i="2"/>
  <c r="E107" i="2" s="1"/>
  <c r="E106" i="2"/>
  <c r="C105" i="2"/>
  <c r="D107" i="2"/>
  <c r="F107" i="2"/>
  <c r="G107" i="2"/>
  <c r="E110" i="2"/>
  <c r="C113" i="2"/>
  <c r="E114" i="2"/>
  <c r="C115" i="2"/>
  <c r="C117" i="2"/>
  <c r="F120" i="2"/>
  <c r="G120" i="2"/>
  <c r="C122" i="2"/>
  <c r="D126" i="2"/>
  <c r="D136" i="2" s="1"/>
  <c r="E126" i="2"/>
  <c r="F126" i="2"/>
  <c r="K411" i="1"/>
  <c r="K419" i="1"/>
  <c r="K425" i="1"/>
  <c r="L255" i="1"/>
  <c r="C127" i="2" s="1"/>
  <c r="L256" i="1"/>
  <c r="C128" i="2"/>
  <c r="L257" i="1"/>
  <c r="C129" i="2"/>
  <c r="E129" i="2"/>
  <c r="E134" i="2"/>
  <c r="C135" i="2"/>
  <c r="E135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D148" i="2"/>
  <c r="E148" i="2"/>
  <c r="G148" i="2" s="1"/>
  <c r="F148" i="2"/>
  <c r="B149" i="2"/>
  <c r="C149" i="2"/>
  <c r="D149" i="2"/>
  <c r="E149" i="2"/>
  <c r="G149" i="2" s="1"/>
  <c r="F149" i="2"/>
  <c r="B150" i="2"/>
  <c r="C150" i="2"/>
  <c r="D150" i="2"/>
  <c r="E150" i="2"/>
  <c r="G150" i="2" s="1"/>
  <c r="F150" i="2"/>
  <c r="B151" i="2"/>
  <c r="C151" i="2"/>
  <c r="D151" i="2"/>
  <c r="E151" i="2"/>
  <c r="G151" i="2" s="1"/>
  <c r="F151" i="2"/>
  <c r="B152" i="2"/>
  <c r="C152" i="2"/>
  <c r="D152" i="2"/>
  <c r="E152" i="2"/>
  <c r="F152" i="2"/>
  <c r="G152" i="2"/>
  <c r="F490" i="1"/>
  <c r="K490" i="1" s="1"/>
  <c r="G490" i="1"/>
  <c r="C153" i="2" s="1"/>
  <c r="H490" i="1"/>
  <c r="D153" i="2" s="1"/>
  <c r="I490" i="1"/>
  <c r="E153" i="2"/>
  <c r="J490" i="1"/>
  <c r="F153" i="2"/>
  <c r="B154" i="2"/>
  <c r="G154" i="2" s="1"/>
  <c r="C154" i="2"/>
  <c r="D154" i="2"/>
  <c r="E154" i="2"/>
  <c r="F154" i="2"/>
  <c r="B155" i="2"/>
  <c r="G155" i="2" s="1"/>
  <c r="C155" i="2"/>
  <c r="D155" i="2"/>
  <c r="E155" i="2"/>
  <c r="F155" i="2"/>
  <c r="F493" i="1"/>
  <c r="B156" i="2"/>
  <c r="G493" i="1"/>
  <c r="C156" i="2" s="1"/>
  <c r="H493" i="1"/>
  <c r="D156" i="2"/>
  <c r="I493" i="1"/>
  <c r="E156" i="2"/>
  <c r="J493" i="1"/>
  <c r="F156" i="2" s="1"/>
  <c r="F19" i="1"/>
  <c r="G607" i="1" s="1"/>
  <c r="G19" i="1"/>
  <c r="H19" i="1"/>
  <c r="G609" i="1"/>
  <c r="I19" i="1"/>
  <c r="G610" i="1" s="1"/>
  <c r="F33" i="1"/>
  <c r="F44" i="1" s="1"/>
  <c r="H607" i="1" s="1"/>
  <c r="G33" i="1"/>
  <c r="H33" i="1"/>
  <c r="I33" i="1"/>
  <c r="F43" i="1"/>
  <c r="G43" i="1"/>
  <c r="G613" i="1" s="1"/>
  <c r="H43" i="1"/>
  <c r="H44" i="1"/>
  <c r="H609" i="1" s="1"/>
  <c r="J609" i="1" s="1"/>
  <c r="I43" i="1"/>
  <c r="G615" i="1"/>
  <c r="F169" i="1"/>
  <c r="I169" i="1"/>
  <c r="F175" i="1"/>
  <c r="F184" i="1" s="1"/>
  <c r="G175" i="1"/>
  <c r="G184" i="1" s="1"/>
  <c r="H175" i="1"/>
  <c r="H184" i="1" s="1"/>
  <c r="I175" i="1"/>
  <c r="I184" i="1" s="1"/>
  <c r="J175" i="1"/>
  <c r="J184" i="1" s="1"/>
  <c r="F180" i="1"/>
  <c r="G180" i="1"/>
  <c r="H180" i="1"/>
  <c r="I180" i="1"/>
  <c r="F203" i="1"/>
  <c r="G203" i="1"/>
  <c r="H203" i="1"/>
  <c r="I203" i="1"/>
  <c r="J203" i="1"/>
  <c r="K203" i="1"/>
  <c r="K249" i="1" s="1"/>
  <c r="K263" i="1" s="1"/>
  <c r="F221" i="1"/>
  <c r="G221" i="1"/>
  <c r="H221" i="1"/>
  <c r="I221" i="1"/>
  <c r="J221" i="1"/>
  <c r="K221" i="1"/>
  <c r="F239" i="1"/>
  <c r="G239" i="1"/>
  <c r="G249" i="1" s="1"/>
  <c r="G263" i="1" s="1"/>
  <c r="H239" i="1"/>
  <c r="H249" i="1" s="1"/>
  <c r="H263" i="1" s="1"/>
  <c r="I239" i="1"/>
  <c r="J239" i="1"/>
  <c r="J249" i="1" s="1"/>
  <c r="K239" i="1"/>
  <c r="F248" i="1"/>
  <c r="G248" i="1"/>
  <c r="H248" i="1"/>
  <c r="I248" i="1"/>
  <c r="L248" i="1" s="1"/>
  <c r="J248" i="1"/>
  <c r="K248" i="1"/>
  <c r="F249" i="1"/>
  <c r="F263" i="1"/>
  <c r="I249" i="1"/>
  <c r="I263" i="1"/>
  <c r="L262" i="1"/>
  <c r="F282" i="1"/>
  <c r="G282" i="1"/>
  <c r="H282" i="1"/>
  <c r="I282" i="1"/>
  <c r="F301" i="1"/>
  <c r="G301" i="1"/>
  <c r="H301" i="1"/>
  <c r="I301" i="1"/>
  <c r="F320" i="1"/>
  <c r="G320" i="1"/>
  <c r="G330" i="1" s="1"/>
  <c r="G344" i="1" s="1"/>
  <c r="H320" i="1"/>
  <c r="H330" i="1" s="1"/>
  <c r="H344" i="1" s="1"/>
  <c r="I320" i="1"/>
  <c r="F329" i="1"/>
  <c r="G329" i="1"/>
  <c r="H329" i="1"/>
  <c r="I329" i="1"/>
  <c r="L329" i="1" s="1"/>
  <c r="J329" i="1"/>
  <c r="K329" i="1"/>
  <c r="I330" i="1"/>
  <c r="I344" i="1" s="1"/>
  <c r="K330" i="1"/>
  <c r="K344" i="1" s="1"/>
  <c r="F354" i="1"/>
  <c r="G354" i="1"/>
  <c r="H354" i="1"/>
  <c r="I354" i="1"/>
  <c r="G624" i="1"/>
  <c r="J354" i="1"/>
  <c r="K354" i="1"/>
  <c r="I360" i="1"/>
  <c r="I361" i="1" s="1"/>
  <c r="H624" i="1" s="1"/>
  <c r="J624" i="1" s="1"/>
  <c r="F361" i="1"/>
  <c r="G361" i="1"/>
  <c r="H361" i="1"/>
  <c r="L373" i="1"/>
  <c r="F374" i="1"/>
  <c r="G374" i="1"/>
  <c r="H374" i="1"/>
  <c r="I374" i="1"/>
  <c r="J374" i="1"/>
  <c r="K374" i="1"/>
  <c r="F385" i="1"/>
  <c r="G385" i="1"/>
  <c r="H385" i="1"/>
  <c r="I385" i="1"/>
  <c r="F393" i="1"/>
  <c r="G393" i="1"/>
  <c r="H393" i="1"/>
  <c r="H400" i="1"/>
  <c r="H634" i="1" s="1"/>
  <c r="I393" i="1"/>
  <c r="F399" i="1"/>
  <c r="G399" i="1"/>
  <c r="G400" i="1" s="1"/>
  <c r="H635" i="1" s="1"/>
  <c r="H399" i="1"/>
  <c r="I399" i="1"/>
  <c r="F400" i="1"/>
  <c r="H633" i="1"/>
  <c r="I400" i="1"/>
  <c r="L405" i="1"/>
  <c r="L411" i="1"/>
  <c r="L406" i="1"/>
  <c r="L407" i="1"/>
  <c r="L408" i="1"/>
  <c r="L409" i="1"/>
  <c r="L410" i="1"/>
  <c r="F411" i="1"/>
  <c r="G411" i="1"/>
  <c r="G426" i="1" s="1"/>
  <c r="H411" i="1"/>
  <c r="I411" i="1"/>
  <c r="J411" i="1"/>
  <c r="J426" i="1" s="1"/>
  <c r="L413" i="1"/>
  <c r="L414" i="1"/>
  <c r="L415" i="1"/>
  <c r="L419" i="1" s="1"/>
  <c r="L416" i="1"/>
  <c r="L417" i="1"/>
  <c r="L418" i="1"/>
  <c r="F419" i="1"/>
  <c r="F426" i="1" s="1"/>
  <c r="G419" i="1"/>
  <c r="H419" i="1"/>
  <c r="H426" i="1" s="1"/>
  <c r="I419" i="1"/>
  <c r="J419" i="1"/>
  <c r="L421" i="1"/>
  <c r="L422" i="1"/>
  <c r="L423" i="1"/>
  <c r="L425" i="1" s="1"/>
  <c r="L424" i="1"/>
  <c r="F425" i="1"/>
  <c r="G425" i="1"/>
  <c r="H425" i="1"/>
  <c r="I425" i="1"/>
  <c r="I426" i="1"/>
  <c r="J425" i="1"/>
  <c r="F438" i="1"/>
  <c r="G438" i="1"/>
  <c r="G630" i="1" s="1"/>
  <c r="J630" i="1" s="1"/>
  <c r="H438" i="1"/>
  <c r="G631" i="1" s="1"/>
  <c r="F444" i="1"/>
  <c r="G444" i="1"/>
  <c r="H444" i="1"/>
  <c r="H451" i="1" s="1"/>
  <c r="H631" i="1" s="1"/>
  <c r="I444" i="1"/>
  <c r="F450" i="1"/>
  <c r="F451" i="1" s="1"/>
  <c r="H629" i="1" s="1"/>
  <c r="G450" i="1"/>
  <c r="H450" i="1"/>
  <c r="G451" i="1"/>
  <c r="H630" i="1" s="1"/>
  <c r="F460" i="1"/>
  <c r="F466" i="1"/>
  <c r="H612" i="1"/>
  <c r="J612" i="1"/>
  <c r="G460" i="1"/>
  <c r="G466" i="1" s="1"/>
  <c r="H613" i="1" s="1"/>
  <c r="H460" i="1"/>
  <c r="H466" i="1" s="1"/>
  <c r="H614" i="1" s="1"/>
  <c r="I460" i="1"/>
  <c r="J460" i="1"/>
  <c r="F464" i="1"/>
  <c r="G464" i="1"/>
  <c r="H464" i="1"/>
  <c r="I464" i="1"/>
  <c r="I466" i="1" s="1"/>
  <c r="H615" i="1" s="1"/>
  <c r="J615" i="1" s="1"/>
  <c r="J464" i="1"/>
  <c r="J466" i="1"/>
  <c r="H616" i="1"/>
  <c r="K485" i="1"/>
  <c r="K486" i="1"/>
  <c r="K487" i="1"/>
  <c r="K488" i="1"/>
  <c r="K489" i="1"/>
  <c r="K491" i="1"/>
  <c r="K492" i="1"/>
  <c r="F507" i="1"/>
  <c r="G507" i="1"/>
  <c r="H507" i="1"/>
  <c r="I507" i="1"/>
  <c r="F514" i="1"/>
  <c r="G514" i="1"/>
  <c r="H514" i="1"/>
  <c r="I514" i="1"/>
  <c r="J514" i="1"/>
  <c r="K514" i="1"/>
  <c r="K535" i="1" s="1"/>
  <c r="F519" i="1"/>
  <c r="F535" i="1" s="1"/>
  <c r="G519" i="1"/>
  <c r="G535" i="1"/>
  <c r="H519" i="1"/>
  <c r="H535" i="1" s="1"/>
  <c r="I519" i="1"/>
  <c r="J519" i="1"/>
  <c r="K519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L534" i="1"/>
  <c r="J535" i="1"/>
  <c r="L547" i="1"/>
  <c r="L548" i="1"/>
  <c r="L549" i="1"/>
  <c r="L550" i="1"/>
  <c r="F550" i="1"/>
  <c r="G550" i="1"/>
  <c r="H550" i="1"/>
  <c r="H561" i="1"/>
  <c r="I550" i="1"/>
  <c r="J550" i="1"/>
  <c r="K550" i="1"/>
  <c r="K561" i="1" s="1"/>
  <c r="L552" i="1"/>
  <c r="L555" i="1" s="1"/>
  <c r="L561" i="1" s="1"/>
  <c r="L553" i="1"/>
  <c r="L554" i="1"/>
  <c r="F555" i="1"/>
  <c r="G555" i="1"/>
  <c r="G561" i="1" s="1"/>
  <c r="H555" i="1"/>
  <c r="I555" i="1"/>
  <c r="J555" i="1"/>
  <c r="J561" i="1"/>
  <c r="K555" i="1"/>
  <c r="L557" i="1"/>
  <c r="L558" i="1"/>
  <c r="L559" i="1"/>
  <c r="L560" i="1"/>
  <c r="F560" i="1"/>
  <c r="G560" i="1"/>
  <c r="H560" i="1"/>
  <c r="I560" i="1"/>
  <c r="J560" i="1"/>
  <c r="K560" i="1"/>
  <c r="F561" i="1"/>
  <c r="I561" i="1"/>
  <c r="I565" i="1"/>
  <c r="I566" i="1"/>
  <c r="I567" i="1"/>
  <c r="I568" i="1"/>
  <c r="I569" i="1"/>
  <c r="I570" i="1"/>
  <c r="I571" i="1"/>
  <c r="I573" i="1"/>
  <c r="I574" i="1"/>
  <c r="I575" i="1"/>
  <c r="I576" i="1"/>
  <c r="I577" i="1"/>
  <c r="K581" i="1"/>
  <c r="K582" i="1"/>
  <c r="K588" i="1" s="1"/>
  <c r="G637" i="1" s="1"/>
  <c r="K583" i="1"/>
  <c r="K584" i="1"/>
  <c r="K585" i="1"/>
  <c r="K586" i="1"/>
  <c r="K587" i="1"/>
  <c r="H588" i="1"/>
  <c r="H639" i="1"/>
  <c r="I588" i="1"/>
  <c r="H640" i="1" s="1"/>
  <c r="J640" i="1" s="1"/>
  <c r="J588" i="1"/>
  <c r="K592" i="1"/>
  <c r="K593" i="1"/>
  <c r="K594" i="1"/>
  <c r="H595" i="1"/>
  <c r="I595" i="1"/>
  <c r="J595" i="1"/>
  <c r="F604" i="1"/>
  <c r="G604" i="1"/>
  <c r="H604" i="1"/>
  <c r="I604" i="1"/>
  <c r="J604" i="1"/>
  <c r="K604" i="1"/>
  <c r="G608" i="1"/>
  <c r="G612" i="1"/>
  <c r="G614" i="1"/>
  <c r="H617" i="1"/>
  <c r="H618" i="1"/>
  <c r="H619" i="1"/>
  <c r="H620" i="1"/>
  <c r="H621" i="1"/>
  <c r="H622" i="1"/>
  <c r="H623" i="1"/>
  <c r="H625" i="1"/>
  <c r="H626" i="1"/>
  <c r="H627" i="1"/>
  <c r="H628" i="1"/>
  <c r="G629" i="1"/>
  <c r="J629" i="1" s="1"/>
  <c r="G633" i="1"/>
  <c r="G634" i="1"/>
  <c r="J634" i="1" s="1"/>
  <c r="H641" i="1"/>
  <c r="G642" i="1"/>
  <c r="H642" i="1"/>
  <c r="J642" i="1"/>
  <c r="G643" i="1"/>
  <c r="J643" i="1" s="1"/>
  <c r="H643" i="1"/>
  <c r="G644" i="1"/>
  <c r="J644" i="1"/>
  <c r="H644" i="1"/>
  <c r="G645" i="1"/>
  <c r="H645" i="1"/>
  <c r="J633" i="1"/>
  <c r="G540" i="1"/>
  <c r="K540" i="1" s="1"/>
  <c r="C32" i="10"/>
  <c r="C123" i="2"/>
  <c r="F330" i="1"/>
  <c r="F344" i="1"/>
  <c r="J33" i="1"/>
  <c r="I161" i="1"/>
  <c r="F77" i="2"/>
  <c r="I535" i="1"/>
  <c r="K493" i="1"/>
  <c r="H25" i="13"/>
  <c r="K595" i="1"/>
  <c r="G638" i="1"/>
  <c r="I44" i="1"/>
  <c r="H610" i="1" s="1"/>
  <c r="D18" i="13"/>
  <c r="C18" i="13" s="1"/>
  <c r="C29" i="10"/>
  <c r="E122" i="2"/>
  <c r="E115" i="2"/>
  <c r="G31" i="13"/>
  <c r="D12" i="13"/>
  <c r="C12" i="13"/>
  <c r="C18" i="10"/>
  <c r="F31" i="13"/>
  <c r="C13" i="10"/>
  <c r="K426" i="1"/>
  <c r="G126" i="2"/>
  <c r="G136" i="2" s="1"/>
  <c r="D48" i="2"/>
  <c r="D55" i="2" s="1"/>
  <c r="G651" i="1"/>
  <c r="C21" i="10"/>
  <c r="C114" i="2"/>
  <c r="H33" i="13"/>
  <c r="C25" i="13"/>
  <c r="J645" i="1"/>
  <c r="I572" i="1"/>
  <c r="L524" i="1"/>
  <c r="H542" i="1"/>
  <c r="E111" i="2"/>
  <c r="G641" i="1"/>
  <c r="J641" i="1"/>
  <c r="L221" i="1"/>
  <c r="G650" i="1"/>
  <c r="G654" i="1" s="1"/>
  <c r="C110" i="2"/>
  <c r="C35" i="10"/>
  <c r="G657" i="1" l="1"/>
  <c r="G662" i="1"/>
  <c r="F96" i="2"/>
  <c r="C38" i="10"/>
  <c r="G185" i="1"/>
  <c r="G618" i="1" s="1"/>
  <c r="J618" i="1" s="1"/>
  <c r="F650" i="1"/>
  <c r="L249" i="1"/>
  <c r="L263" i="1" s="1"/>
  <c r="G622" i="1" s="1"/>
  <c r="J622" i="1" s="1"/>
  <c r="J631" i="1"/>
  <c r="J607" i="1"/>
  <c r="G542" i="1"/>
  <c r="K539" i="1"/>
  <c r="K542" i="1" s="1"/>
  <c r="F33" i="13"/>
  <c r="D96" i="2"/>
  <c r="J185" i="1"/>
  <c r="C36" i="10"/>
  <c r="F185" i="1"/>
  <c r="G617" i="1" s="1"/>
  <c r="J617" i="1" s="1"/>
  <c r="E136" i="2"/>
  <c r="J613" i="1"/>
  <c r="I185" i="1"/>
  <c r="G620" i="1" s="1"/>
  <c r="J620" i="1" s="1"/>
  <c r="H654" i="1"/>
  <c r="E137" i="2"/>
  <c r="E120" i="2"/>
  <c r="G96" i="2"/>
  <c r="G137" i="2"/>
  <c r="G36" i="2"/>
  <c r="G42" i="2" s="1"/>
  <c r="G43" i="2" s="1"/>
  <c r="J43" i="1"/>
  <c r="J614" i="1"/>
  <c r="J637" i="1"/>
  <c r="J263" i="1"/>
  <c r="H638" i="1"/>
  <c r="J638" i="1" s="1"/>
  <c r="C55" i="2"/>
  <c r="C96" i="2" s="1"/>
  <c r="L400" i="1"/>
  <c r="C130" i="2"/>
  <c r="C133" i="2" s="1"/>
  <c r="C136" i="2" s="1"/>
  <c r="G156" i="2"/>
  <c r="L330" i="1"/>
  <c r="L344" i="1" s="1"/>
  <c r="G623" i="1" s="1"/>
  <c r="J623" i="1" s="1"/>
  <c r="D31" i="13"/>
  <c r="C31" i="13" s="1"/>
  <c r="C27" i="10"/>
  <c r="G625" i="1"/>
  <c r="J625" i="1" s="1"/>
  <c r="L426" i="1"/>
  <c r="G628" i="1" s="1"/>
  <c r="J628" i="1" s="1"/>
  <c r="J610" i="1"/>
  <c r="J542" i="1"/>
  <c r="L519" i="1"/>
  <c r="C19" i="10"/>
  <c r="C24" i="10"/>
  <c r="H637" i="1"/>
  <c r="E8" i="13"/>
  <c r="L343" i="1"/>
  <c r="E49" i="2"/>
  <c r="E54" i="2" s="1"/>
  <c r="E55" i="2" s="1"/>
  <c r="E96" i="2" s="1"/>
  <c r="L529" i="1"/>
  <c r="L535" i="1" s="1"/>
  <c r="C26" i="10"/>
  <c r="C101" i="2"/>
  <c r="C107" i="2" s="1"/>
  <c r="C116" i="2"/>
  <c r="C120" i="2" s="1"/>
  <c r="C17" i="10"/>
  <c r="G44" i="1"/>
  <c r="H608" i="1" s="1"/>
  <c r="J608" i="1" s="1"/>
  <c r="E77" i="2"/>
  <c r="E83" i="2" s="1"/>
  <c r="C16" i="10"/>
  <c r="C11" i="10"/>
  <c r="B153" i="2"/>
  <c r="G153" i="2" s="1"/>
  <c r="F653" i="1"/>
  <c r="I653" i="1" s="1"/>
  <c r="F652" i="1"/>
  <c r="I652" i="1" s="1"/>
  <c r="C15" i="10"/>
  <c r="D17" i="13"/>
  <c r="C17" i="13" s="1"/>
  <c r="D5" i="13"/>
  <c r="J9" i="1"/>
  <c r="D119" i="2"/>
  <c r="D120" i="2" s="1"/>
  <c r="D137" i="2" s="1"/>
  <c r="H652" i="1"/>
  <c r="F651" i="1"/>
  <c r="I651" i="1" s="1"/>
  <c r="C12" i="10"/>
  <c r="G635" i="1"/>
  <c r="J635" i="1" s="1"/>
  <c r="G639" i="1"/>
  <c r="J639" i="1" s="1"/>
  <c r="F122" i="2"/>
  <c r="F136" i="2" s="1"/>
  <c r="F137" i="2" s="1"/>
  <c r="I450" i="1"/>
  <c r="I451" i="1" s="1"/>
  <c r="H632" i="1" s="1"/>
  <c r="J632" i="1" s="1"/>
  <c r="E33" i="13" l="1"/>
  <c r="D35" i="13" s="1"/>
  <c r="C8" i="13"/>
  <c r="H662" i="1"/>
  <c r="H657" i="1"/>
  <c r="C28" i="10"/>
  <c r="D11" i="10" s="1"/>
  <c r="J44" i="1"/>
  <c r="H611" i="1" s="1"/>
  <c r="G616" i="1"/>
  <c r="J616" i="1" s="1"/>
  <c r="C5" i="13"/>
  <c r="D33" i="13"/>
  <c r="D36" i="13" s="1"/>
  <c r="C137" i="2"/>
  <c r="G627" i="1"/>
  <c r="J627" i="1" s="1"/>
  <c r="H636" i="1"/>
  <c r="D36" i="10"/>
  <c r="C41" i="10"/>
  <c r="G9" i="2"/>
  <c r="G19" i="2" s="1"/>
  <c r="J19" i="1"/>
  <c r="G611" i="1" s="1"/>
  <c r="F654" i="1"/>
  <c r="I650" i="1"/>
  <c r="I654" i="1" s="1"/>
  <c r="G636" i="1"/>
  <c r="G621" i="1"/>
  <c r="J621" i="1" s="1"/>
  <c r="F657" i="1" l="1"/>
  <c r="F662" i="1"/>
  <c r="D16" i="10"/>
  <c r="J611" i="1"/>
  <c r="H646" i="1"/>
  <c r="D40" i="10"/>
  <c r="D37" i="10"/>
  <c r="D39" i="10"/>
  <c r="D35" i="10"/>
  <c r="D19" i="10"/>
  <c r="D15" i="10"/>
  <c r="D24" i="10"/>
  <c r="D38" i="10"/>
  <c r="D12" i="10"/>
  <c r="I657" i="1"/>
  <c r="I662" i="1"/>
  <c r="D22" i="10"/>
  <c r="D23" i="10"/>
  <c r="C30" i="10"/>
  <c r="D20" i="10"/>
  <c r="D21" i="10"/>
  <c r="D13" i="10"/>
  <c r="D25" i="10"/>
  <c r="D10" i="10"/>
  <c r="D28" i="10" s="1"/>
  <c r="D18" i="10"/>
  <c r="D27" i="10"/>
  <c r="D17" i="10"/>
  <c r="J636" i="1"/>
  <c r="D26" i="10"/>
  <c r="D41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8AA2B7DA-DCD6-4576-AEEF-7D5A415C675B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5F170FB5-2001-448A-8B02-70D7F2E75D33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5402314A-383A-463D-BA1F-F636B474143E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7C1E0A3E-085A-4279-8D76-2F5CC7F7ED01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1FA1488E-E752-422B-9197-B8363D4FFD39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8794E0F5-866D-4C79-85F9-45C8B18B9668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0DD1057A-4BD4-42A3-B935-AF1597B0A0EA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FC1C1C1C-F77A-4965-BC47-01883A57DA50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7C87B82E-1319-496D-BA6D-B51B693D1AAE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1ED4626B-EA70-40AD-A120-0B0F102EA6BF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FA94FC69-C84D-4398-83CF-D3F30EDBAB9C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B95CFC4E-4921-42A2-AFF3-54C956FE3C6C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<sst xmlns="http://schemas.openxmlformats.org/spreadsheetml/2006/main" count="3858" uniqueCount="895">
  <si>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</si>
  <si>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</si>
  <si>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</si>
  <si>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</si>
  <si>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</si>
  <si>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</si>
  <si>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</si>
  <si>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</si>
  <si>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</si>
  <si>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</si>
  <si>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</si>
  <si>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</si>
  <si>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</si>
  <si>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</si>
  <si>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</si>
  <si>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</si>
  <si>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</si>
  <si>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</si>
  <si>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</si>
  <si>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</si>
  <si>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</si>
  <si>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</si>
  <si>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</si>
  <si>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</si>
  <si>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</si>
  <si>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</si>
  <si>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</si>
  <si>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</si>
  <si>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</si>
  <si>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</si>
  <si>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</si>
  <si>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</si>
  <si>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</si>
  <si>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</si>
  <si>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</si>
  <si>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</si>
  <si>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</si>
  <si>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</si>
  <si>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</si>
  <si>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</si>
  <si>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</si>
  <si>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</si>
  <si>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</si>
  <si>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</si>
  <si>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</si>
  <si>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</si>
  <si>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</si>
  <si>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</si>
  <si>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</si>
  <si>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</si>
  <si>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</si>
  <si>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</si>
  <si>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</si>
  <si>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</si>
  <si>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</si>
  <si>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</si>
  <si>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</si>
  <si>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</si>
  <si>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</si>
  <si>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</si>
  <si>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</si>
  <si>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</si>
  <si>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</si>
  <si>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</si>
  <si>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</si>
  <si>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</si>
  <si>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</si>
  <si>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</si>
  <si>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</si>
  <si>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</si>
  <si>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</si>
  <si>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</si>
  <si>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</si>
  <si>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</si>
  <si>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</si>
  <si>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</si>
  <si>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</si>
  <si>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</si>
  <si>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</si>
  <si>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</si>
  <si>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</si>
  <si>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</si>
  <si>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</si>
  <si>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</si>
  <si>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</si>
  <si>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</si>
  <si>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</si>
  <si>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</si>
  <si>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</si>
  <si>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</si>
  <si>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</si>
  <si>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</si>
  <si>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</si>
  <si>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</si>
  <si>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</si>
  <si>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</si>
  <si>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</si>
  <si>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</si>
  <si>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</si>
  <si>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</si>
  <si>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</si>
  <si>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</si>
  <si>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</si>
  <si>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</si>
  <si>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</si>
  <si>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</si>
  <si>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</si>
  <si>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</si>
  <si>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</si>
  <si>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</si>
  <si>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</si>
  <si>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</si>
  <si>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</si>
  <si>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</si>
  <si>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</si>
  <si>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</si>
  <si>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</si>
  <si>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</si>
  <si>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</si>
  <si>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</si>
  <si>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</si>
  <si>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</si>
  <si>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</si>
  <si>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</si>
  <si>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</si>
  <si>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</si>
  <si>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</si>
  <si>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</si>
  <si>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</si>
  <si>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</si>
  <si>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</si>
  <si>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</si>
  <si>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</si>
  <si>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</si>
  <si>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</si>
  <si>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</si>
  <si>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</si>
  <si>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</si>
  <si>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</si>
  <si>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</si>
  <si>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</si>
  <si>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</si>
  <si>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</si>
  <si>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</si>
  <si>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</si>
  <si>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</si>
  <si>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</si>
  <si>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</si>
  <si>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</si>
  <si>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</si>
  <si>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</si>
  <si>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</si>
  <si>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</si>
  <si>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</si>
  <si>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</si>
  <si>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</si>
  <si>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</si>
  <si>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</si>
  <si>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</si>
  <si>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</si>
  <si>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</si>
  <si>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</si>
  <si>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</si>
  <si>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</si>
  <si>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</si>
  <si>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</si>
  <si>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</si>
  <si>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</si>
  <si>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</si>
  <si>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</si>
  <si>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</si>
  <si>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</si>
  <si>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</si>
  <si>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</si>
  <si>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</si>
  <si>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</si>
  <si>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</si>
  <si>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</si>
  <si>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</si>
  <si>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</si>
  <si>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</si>
  <si>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</si>
  <si>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</si>
  <si>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</si>
  <si>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</si>
  <si>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</si>
  <si>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</si>
  <si>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</si>
  <si>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</si>
  <si>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</si>
  <si>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</si>
  <si>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</si>
  <si>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</si>
  <si>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</si>
  <si>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</si>
  <si>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</si>
  <si>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</si>
  <si>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</si>
  <si>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</si>
  <si>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</si>
  <si>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</si>
  <si>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</si>
  <si>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</si>
  <si>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</si>
  <si>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</si>
  <si>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</si>
  <si>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</si>
  <si>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</si>
  <si>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</si>
  <si>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</si>
  <si>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</si>
  <si>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</si>
  <si>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</si>
  <si>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</si>
  <si>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</si>
  <si>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</si>
  <si>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</si>
  <si>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</si>
  <si>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</si>
  <si>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</si>
  <si>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</si>
  <si>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</si>
  <si>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</si>
  <si>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</si>
  <si>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</si>
  <si>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</si>
  <si>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</si>
  <si>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</si>
  <si>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</si>
  <si>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</si>
  <si>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</si>
  <si>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</si>
  <si>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</si>
  <si>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</si>
  <si>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</si>
  <si>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</si>
  <si>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</si>
  <si>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</si>
  <si>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</si>
  <si>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</si>
  <si>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</si>
  <si>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</si>
  <si>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</si>
  <si>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</si>
  <si>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</si>
  <si>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</si>
  <si>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</si>
  <si>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</si>
  <si>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</si>
  <si>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</si>
  <si>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</si>
  <si>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</si>
  <si>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</si>
  <si>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</si>
  <si>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</si>
  <si>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</si>
  <si>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</si>
  <si>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</si>
  <si>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</si>
  <si>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</si>
  <si>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</si>
  <si>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</si>
  <si>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</si>
  <si>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</si>
  <si>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</si>
  <si>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</si>
  <si>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</si>
  <si>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</si>
  <si>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</si>
  <si>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</si>
  <si>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</si>
  <si>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</si>
  <si>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</si>
  <si>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</si>
  <si>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</si>
  <si>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</si>
  <si>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</si>
  <si>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</si>
  <si>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</si>
  <si>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</si>
  <si>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</si>
  <si>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</si>
  <si>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</si>
  <si>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</si>
  <si>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</si>
  <si>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</si>
  <si>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</si>
  <si>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</si>
  <si>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</si>
  <si>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</si>
  <si>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</si>
  <si>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</si>
  <si>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</si>
  <si>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</si>
  <si>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</si>
  <si>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</si>
  <si>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</si>
  <si>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</si>
  <si>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</si>
  <si>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</si>
  <si>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</si>
  <si>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</si>
  <si>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</si>
  <si>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</si>
  <si>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</si>
  <si>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</si>
  <si>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</si>
  <si>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</si>
  <si>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</si>
  <si>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</si>
  <si>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</si>
  <si>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</si>
  <si>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</si>
  <si>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</si>
  <si>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</si>
  <si>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</si>
  <si>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</si>
  <si>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</si>
  <si>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</si>
  <si>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</si>
  <si>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</si>
  <si>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</si>
  <si>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</si>
  <si>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</si>
  <si>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</si>
  <si>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</si>
  <si>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</si>
  <si>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</si>
  <si>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</si>
  <si>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</si>
  <si>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</si>
  <si>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</si>
  <si>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</si>
  <si>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</si>
  <si>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</si>
  <si>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</si>
  <si>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</si>
  <si>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</si>
  <si>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</si>
  <si>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</si>
  <si>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</si>
  <si>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</si>
  <si>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</si>
  <si>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</si>
  <si>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</si>
  <si>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</si>
  <si>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</si>
  <si>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</si>
  <si>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</si>
  <si>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</si>
  <si>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</si>
  <si>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</si>
  <si>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</si>
  <si>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</si>
  <si>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</si>
  <si>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</si>
  <si>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</si>
  <si>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</si>
  <si>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</si>
  <si>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</si>
  <si>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</si>
  <si>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</si>
  <si>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</si>
  <si>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</si>
  <si>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</si>
  <si>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</si>
  <si>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</si>
  <si>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</si>
  <si>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</si>
  <si>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</si>
  <si>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</si>
  <si>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</si>
  <si>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</si>
  <si>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</si>
  <si>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</si>
  <si>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</si>
  <si>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</si>
  <si>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</si>
  <si>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</si>
  <si>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</si>
  <si>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</si>
  <si>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</si>
  <si>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</si>
  <si>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</si>
  <si>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</si>
  <si>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</si>
  <si>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</si>
  <si>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</si>
  <si>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</si>
  <si>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</si>
  <si>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</si>
  <si>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</si>
  <si>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</si>
  <si>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</si>
  <si>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</si>
  <si>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</si>
  <si>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</si>
  <si>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</si>
  <si>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</si>
  <si>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</si>
  <si>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</si>
  <si>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</si>
  <si>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</si>
  <si>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</si>
  <si>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</si>
  <si>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</si>
  <si>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</si>
  <si>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</si>
  <si>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</si>
  <si>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</si>
  <si>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</si>
  <si>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</si>
  <si>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</si>
  <si>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</si>
  <si>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</si>
  <si>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</si>
  <si>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</si>
  <si>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</si>
  <si>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</si>
  <si>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</si>
  <si>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</si>
  <si>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</si>
  <si>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</si>
  <si>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</si>
  <si>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</si>
  <si>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</si>
  <si>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</si>
  <si>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</si>
  <si>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</si>
  <si>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</si>
  <si>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</si>
  <si>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</si>
  <si>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</si>
  <si>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</si>
  <si>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</si>
  <si>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</si>
  <si>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</si>
  <si>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</si>
  <si>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</si>
  <si>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</si>
  <si>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</si>
  <si>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</si>
  <si>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</si>
  <si>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</si>
  <si>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</si>
  <si>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</si>
  <si>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</si>
  <si>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</si>
  <si>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</si>
  <si>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</si>
  <si>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</si>
  <si>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</si>
  <si>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</si>
  <si>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</si>
  <si>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</si>
  <si>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</si>
  <si>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</si>
  <si>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</si>
  <si>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</si>
  <si>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</si>
  <si>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</si>
  <si>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</si>
  <si>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</si>
  <si>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</si>
  <si>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</si>
  <si>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</si>
  <si>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</si>
  <si>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</si>
  <si>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</si>
  <si>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</si>
  <si>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</si>
  <si>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</si>
  <si>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</si>
  <si>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</si>
  <si>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</si>
  <si>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</si>
  <si>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</si>
  <si>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</si>
  <si>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</si>
  <si>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</si>
  <si>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</si>
  <si>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</si>
  <si>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</si>
  <si>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</si>
  <si>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</si>
  <si>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</si>
  <si>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</si>
  <si>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</si>
  <si>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</si>
  <si>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</si>
  <si>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</si>
  <si>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</si>
  <si>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</si>
  <si>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</si>
  <si>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</si>
  <si>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</si>
  <si>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</si>
  <si>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</si>
  <si>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</si>
  <si>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</si>
  <si>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</si>
  <si>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</si>
  <si>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</si>
  <si>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</si>
  <si>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</si>
  <si>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</si>
  <si>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</si>
  <si>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</si>
  <si>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</si>
  <si>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</si>
  <si>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</si>
  <si>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</si>
  <si>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</si>
  <si>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</si>
  <si>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</si>
  <si>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</si>
  <si>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</si>
  <si>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</si>
  <si>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</si>
  <si>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</si>
  <si>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</si>
  <si>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</si>
  <si>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</si>
  <si>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</si>
  <si>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</si>
  <si>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</si>
  <si>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</si>
  <si>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</si>
  <si>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</si>
  <si>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</si>
  <si>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</si>
  <si>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</si>
  <si>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</si>
  <si>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</si>
  <si>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</si>
  <si>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</si>
  <si>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</si>
  <si>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</si>
  <si>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</si>
  <si>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</si>
  <si>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</si>
  <si>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</si>
  <si>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</si>
  <si>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</si>
  <si>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</si>
  <si>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</si>
  <si>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</si>
  <si>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</si>
  <si>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</si>
  <si>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</si>
  <si>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</si>
  <si>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</si>
  <si>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</si>
  <si>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</si>
  <si>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</si>
  <si>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</si>
  <si>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</si>
  <si>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</si>
  <si>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</si>
  <si>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</si>
  <si>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</si>
  <si>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</si>
  <si>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</si>
  <si>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</si>
  <si>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</si>
  <si>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</si>
  <si>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</si>
  <si>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</si>
  <si>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</si>
  <si>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</si>
  <si>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</si>
  <si>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</si>
  <si>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</si>
  <si>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</si>
  <si>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</si>
  <si>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</si>
  <si>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</si>
  <si>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</si>
  <si>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</si>
  <si>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</si>
  <si>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</si>
  <si>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</si>
  <si>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</si>
  <si>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</si>
  <si>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</si>
  <si>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</si>
  <si>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</si>
  <si>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</si>
  <si>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</si>
  <si>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</si>
  <si>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</si>
  <si>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</si>
  <si>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</si>
  <si>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</si>
  <si>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</si>
  <si>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</si>
  <si>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</si>
  <si>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</si>
  <si>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</si>
  <si>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</si>
  <si>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</si>
  <si>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</si>
  <si>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</si>
  <si>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</si>
  <si>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</si>
  <si>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</si>
  <si>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</si>
  <si>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</si>
  <si>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</si>
  <si>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</si>
  <si>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</si>
  <si>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</si>
  <si>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</si>
  <si>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</si>
  <si>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</si>
  <si>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</si>
  <si>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</si>
  <si>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</si>
  <si>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</si>
  <si>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</si>
  <si>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</si>
  <si>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</si>
  <si>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</si>
  <si>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</si>
  <si>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</si>
  <si>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</si>
  <si>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</si>
  <si>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</si>
  <si>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</si>
  <si>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</si>
  <si>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</si>
  <si>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</si>
  <si>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</si>
  <si>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</si>
  <si>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</si>
  <si>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</si>
  <si>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</si>
  <si>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</si>
  <si>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</si>
  <si>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</si>
  <si>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</si>
  <si>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</si>
  <si>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</si>
  <si>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</si>
  <si>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</si>
  <si>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</si>
  <si>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</si>
  <si>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</si>
  <si>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</si>
  <si>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</si>
  <si>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</si>
  <si>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</si>
  <si>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</si>
  <si>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</si>
  <si>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</si>
  <si>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</si>
  <si>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</si>
  <si>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</si>
  <si>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</si>
  <si>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</si>
  <si>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</si>
  <si>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</si>
  <si>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</si>
  <si>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</si>
  <si>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</si>
  <si>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</si>
  <si>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</si>
  <si>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</si>
  <si>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</si>
  <si>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</si>
  <si>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</si>
  <si>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</si>
  <si>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</si>
  <si>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</si>
  <si>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</si>
  <si>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</si>
  <si>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</si>
  <si>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</si>
  <si>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</si>
  <si>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</si>
  <si>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</si>
  <si>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</si>
  <si>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</si>
  <si>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</si>
  <si>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</si>
  <si>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</si>
  <si>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</si>
  <si>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</si>
  <si>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</si>
  <si>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</si>
  <si>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</si>
  <si>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</si>
  <si>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</si>
  <si>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</si>
  <si>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</si>
  <si>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</si>
  <si>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</si>
  <si>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</si>
  <si>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</si>
  <si>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</si>
  <si>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</si>
  <si>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</si>
  <si>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</si>
  <si>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</si>
  <si>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</si>
  <si>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</si>
  <si>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</si>
  <si>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</si>
  <si>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</si>
  <si>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</si>
  <si>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</si>
  <si>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</si>
  <si>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</si>
  <si>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</si>
  <si>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</si>
  <si>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</si>
  <si>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</si>
  <si>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</si>
  <si>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</si>
  <si>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</si>
  <si>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</si>
  <si>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</si>
  <si>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</si>
  <si>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</si>
  <si>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</si>
  <si>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</si>
  <si>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</si>
  <si>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</si>
  <si>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</si>
  <si>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</si>
  <si>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</si>
  <si>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</si>
  <si>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</si>
  <si>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</si>
  <si>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</si>
  <si>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</si>
  <si>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</si>
  <si>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</si>
  <si>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</si>
  <si>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</si>
  <si>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</si>
  <si>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</si>
  <si>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</si>
  <si>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</si>
  <si>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</si>
  <si>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</si>
  <si>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</si>
  <si>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</si>
  <si>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</si>
  <si>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</si>
  <si>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</si>
  <si>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</si>
  <si>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</si>
  <si>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</si>
  <si>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</si>
  <si>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</si>
  <si>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</si>
  <si>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</si>
  <si>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</si>
  <si>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</si>
  <si>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</si>
  <si>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</si>
  <si>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</si>
  <si>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</si>
  <si>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</si>
  <si>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</si>
  <si>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</si>
  <si>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</si>
  <si>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</si>
  <si>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</si>
  <si>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</si>
  <si>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</si>
  <si>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</si>
  <si>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</si>
  <si>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</si>
  <si>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</si>
  <si>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</si>
  <si>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</si>
  <si>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</si>
  <si>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</si>
  <si>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</si>
  <si>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</si>
  <si>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</si>
  <si>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</si>
  <si>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</si>
  <si>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</si>
  <si>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</si>
  <si>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</si>
  <si>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</si>
  <si>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</si>
  <si>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</si>
  <si>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</si>
  <si>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</si>
  <si>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</si>
  <si>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</si>
  <si>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</si>
  <si>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</si>
  <si>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</si>
  <si>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</si>
  <si>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</si>
  <si>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</si>
  <si>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</si>
  <si>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</si>
  <si>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</si>
  <si>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</si>
  <si>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</si>
  <si>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</si>
  <si>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</si>
  <si>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</si>
  <si>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</si>
  <si>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</si>
  <si>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</si>
  <si>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</si>
  <si>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</si>
  <si>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</si>
  <si>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</si>
  <si>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</si>
  <si>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</si>
  <si>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</si>
  <si>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</si>
  <si>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</si>
  <si>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</si>
  <si>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</si>
  <si>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</si>
  <si>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</si>
  <si>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</si>
  <si>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</si>
  <si>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</si>
  <si>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</si>
  <si>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</si>
  <si>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</si>
  <si>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</si>
  <si>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</si>
  <si>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</si>
  <si>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</si>
  <si>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</si>
  <si>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</si>
  <si>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</si>
  <si>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</si>
  <si>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</si>
  <si>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</si>
  <si>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</si>
  <si>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</si>
  <si>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</si>
  <si>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</si>
  <si>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</si>
  <si>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</si>
  <si>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</si>
  <si>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</si>
  <si>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</si>
  <si>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</si>
  <si>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</si>
  <si>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</si>
  <si>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</si>
  <si>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</si>
  <si>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</si>
  <si>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</si>
  <si>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</si>
  <si>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</si>
  <si>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</si>
  <si>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</si>
  <si>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</si>
  <si>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</si>
  <si>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</si>
  <si>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</si>
  <si>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</si>
  <si>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</si>
  <si>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</si>
  <si>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</si>
  <si>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</si>
  <si>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</si>
  <si>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</si>
  <si>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</si>
  <si>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</si>
  <si>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</si>
  <si>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</si>
  <si>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</si>
  <si>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</si>
  <si>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</si>
  <si>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</si>
  <si>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>DOE 25  2010-2011</t>
  </si>
  <si>
    <t xml:space="preserve">  ADEQUACY AID GRANT</t>
  </si>
  <si>
    <t xml:space="preserve">  ADEQUACY AID GRANT - EDJOBS</t>
  </si>
  <si>
    <t>TOTAL FUND EQUITY, JULY 1, 2010</t>
  </si>
  <si>
    <t xml:space="preserve">Total Fund Equity June 30, 2011**** </t>
  </si>
  <si>
    <t>For the Fiscal Year Ending on June 30, 2011</t>
  </si>
  <si>
    <t>For Fiscal Year Ending June 30, 2011</t>
  </si>
  <si>
    <t>Indirect Cost Rate to be determine at later date for FY2012-2013</t>
  </si>
  <si>
    <t>9. Adequacy Education Grant</t>
  </si>
  <si>
    <t>11. Adequacy Education Grant - EDJOBS</t>
  </si>
  <si>
    <t>3111&amp;3112&amp;3119</t>
  </si>
  <si>
    <t>2010-2011 Current Expenditure Per Pupil(in dollars)</t>
  </si>
  <si>
    <t>2010-11-Current Expenditure Per Pupil</t>
  </si>
  <si>
    <t>2010-11-Total Revenues</t>
  </si>
  <si>
    <t>ALBANY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</si>
</sst>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1E48-EC86-4CB8-8017-135F7510153B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0" activePane="bottomRight" state="frozen"/>
      <selection pane="topRight" activeCell="F1" sqref="F1"/>
      <selection pane="bottomLeft" activeCell="A4" sqref="A4"/>
      <selection pane="bottomRight" activeCell="A647" sqref="A647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880</v>
      </c>
      <c r="I1" s="13"/>
      <c r="J1" s="13"/>
      <c r="K1" s="13"/>
      <c r="L1" s="13"/>
    </row>
    <row r="2" spans="1:13" s="3" customFormat="1" ht="12" customHeight="1" x14ac:dyDescent="0.2">
      <c r="A2" s="176" t="s">
        <v>894</v>
      </c>
      <c r="B2" s="21">
        <v>5</v>
      </c>
      <c r="C2" s="21">
        <v>5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803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150335.65</v>
      </c>
      <c r="G9" s="18"/>
      <c r="H9" s="18"/>
      <c r="I9" s="18"/>
      <c r="J9" s="67">
        <f>SUM(I431)</f>
        <v>156295.43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v>378</v>
      </c>
      <c r="G12" s="18"/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91.94</v>
      </c>
      <c r="G13" s="18"/>
      <c r="H13" s="18">
        <v>378</v>
      </c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/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/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150805.59</v>
      </c>
      <c r="G19" s="41">
        <f>SUM(G9:G18)</f>
        <v>0</v>
      </c>
      <c r="H19" s="41">
        <f>SUM(H9:H18)</f>
        <v>378</v>
      </c>
      <c r="I19" s="41">
        <f>SUM(I9:I18)</f>
        <v>0</v>
      </c>
      <c r="J19" s="41">
        <f>SUM(J9:J18)</f>
        <v>156295.43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/>
      <c r="G23" s="18"/>
      <c r="H23" s="18">
        <v>378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4.71</v>
      </c>
      <c r="G25" s="18"/>
      <c r="H25" s="18"/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/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>
        <v>29829.08</v>
      </c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29833.79</v>
      </c>
      <c r="G33" s="41">
        <f>SUM(G23:G32)</f>
        <v>0</v>
      </c>
      <c r="H33" s="41">
        <f>SUM(H23:H32)</f>
        <v>378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/>
      <c r="H41" s="18">
        <v>0</v>
      </c>
      <c r="I41" s="18"/>
      <c r="J41" s="13">
        <f>SUM(I449)</f>
        <v>156295.43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120971.8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120971.8</v>
      </c>
      <c r="G43" s="41">
        <f>SUM(G35:G42)</f>
        <v>0</v>
      </c>
      <c r="H43" s="41">
        <f>SUM(H35:H42)</f>
        <v>0</v>
      </c>
      <c r="I43" s="41">
        <f>SUM(I35:I42)</f>
        <v>0</v>
      </c>
      <c r="J43" s="41">
        <f>SUM(J35:J42)</f>
        <v>156295.43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150805.59</v>
      </c>
      <c r="G44" s="41">
        <f>G43+G33</f>
        <v>0</v>
      </c>
      <c r="H44" s="41">
        <f>H43+H33</f>
        <v>378</v>
      </c>
      <c r="I44" s="41">
        <f>I43+I33</f>
        <v>0</v>
      </c>
      <c r="J44" s="41">
        <f>J43+J33</f>
        <v>156295.43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803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490467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490467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/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0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803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401.33</v>
      </c>
      <c r="G88" s="18"/>
      <c r="H88" s="18"/>
      <c r="I88" s="18"/>
      <c r="J88" s="18">
        <v>433.76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/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/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/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401.33</v>
      </c>
      <c r="G103" s="41">
        <f>SUM(G88:G102)</f>
        <v>0</v>
      </c>
      <c r="H103" s="41">
        <f>SUM(H88:H102)</f>
        <v>0</v>
      </c>
      <c r="I103" s="41">
        <f>SUM(I88:I102)</f>
        <v>0</v>
      </c>
      <c r="J103" s="41">
        <f>SUM(J88:J102)</f>
        <v>433.76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490868.33</v>
      </c>
      <c r="G104" s="41">
        <f>G52+G103</f>
        <v>0</v>
      </c>
      <c r="H104" s="41">
        <f>H52+H71+H86+H103</f>
        <v>0</v>
      </c>
      <c r="I104" s="41">
        <f>I52+I103</f>
        <v>0</v>
      </c>
      <c r="J104" s="41">
        <f>J52+J103</f>
        <v>433.76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803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881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454652.87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804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238867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882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16490.13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710010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/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41685.99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/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41685.99</v>
      </c>
      <c r="G128" s="41">
        <f>SUM(G115:G127)</f>
        <v>0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751695.99</v>
      </c>
      <c r="G132" s="41">
        <f>G113+SUM(G128:G129)</f>
        <v>0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803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/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/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/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>
        <v>10338</v>
      </c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2606.81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2606.81</v>
      </c>
      <c r="G154" s="41">
        <f>SUM(G142:G153)</f>
        <v>0</v>
      </c>
      <c r="H154" s="41">
        <f>SUM(H142:H153)</f>
        <v>10338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>
        <v>28922.37</v>
      </c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31529.18</v>
      </c>
      <c r="G161" s="41">
        <f>G139+G154+SUM(G155:G160)</f>
        <v>0</v>
      </c>
      <c r="H161" s="41">
        <f>H139+H154+SUM(H155:H160)</f>
        <v>10338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803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/>
      <c r="H171" s="18"/>
      <c r="I171" s="18"/>
      <c r="J171" s="18">
        <v>15000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0</v>
      </c>
      <c r="H175" s="41">
        <f>SUM(H171:H174)</f>
        <v>0</v>
      </c>
      <c r="I175" s="41">
        <f>SUM(I171:I174)</f>
        <v>0</v>
      </c>
      <c r="J175" s="41">
        <f>SUM(J171:J174)</f>
        <v>15000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</v>
      </c>
      <c r="G184" s="41">
        <f>G175+SUM(G180:G183)</f>
        <v>0</v>
      </c>
      <c r="H184" s="41">
        <f>+H175+SUM(H180:H183)</f>
        <v>0</v>
      </c>
      <c r="I184" s="41">
        <f>I169+I175+SUM(I180:I183)</f>
        <v>0</v>
      </c>
      <c r="J184" s="41">
        <f>J175</f>
        <v>15000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1274093.5</v>
      </c>
      <c r="G185" s="47">
        <f>G104+G132+G161+G184</f>
        <v>0</v>
      </c>
      <c r="H185" s="47">
        <f>H104+H132+H161+H184</f>
        <v>10338</v>
      </c>
      <c r="I185" s="47">
        <f>I104+I132+I161+I184</f>
        <v>0</v>
      </c>
      <c r="J185" s="47">
        <f>J104+J132+J184</f>
        <v>15433.76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/>
      <c r="G189" s="18"/>
      <c r="H189" s="18">
        <v>433168</v>
      </c>
      <c r="I189" s="18"/>
      <c r="J189" s="18"/>
      <c r="K189" s="18"/>
      <c r="L189" s="19">
        <f>SUM(F189:K189)</f>
        <v>433168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/>
      <c r="G190" s="18"/>
      <c r="H190" s="18">
        <v>500</v>
      </c>
      <c r="I190" s="18"/>
      <c r="J190" s="18"/>
      <c r="K190" s="18"/>
      <c r="L190" s="19">
        <f>SUM(F190:K190)</f>
        <v>500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/>
      <c r="G192" s="18"/>
      <c r="H192" s="18"/>
      <c r="I192" s="18"/>
      <c r="J192" s="18"/>
      <c r="K192" s="18"/>
      <c r="L192" s="19">
        <f>SUM(F192:K192)</f>
        <v>0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/>
      <c r="G194" s="18"/>
      <c r="H194" s="18">
        <v>426.82</v>
      </c>
      <c r="I194" s="18"/>
      <c r="J194" s="18"/>
      <c r="K194" s="18"/>
      <c r="L194" s="19">
        <f t="shared" ref="L194:L200" si="0">SUM(F194:K194)</f>
        <v>426.82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/>
      <c r="G195" s="18"/>
      <c r="H195" s="18"/>
      <c r="I195" s="18"/>
      <c r="J195" s="18"/>
      <c r="K195" s="18"/>
      <c r="L195" s="19">
        <f t="shared" si="0"/>
        <v>0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/>
      <c r="G196" s="18"/>
      <c r="H196" s="18">
        <v>10643.83</v>
      </c>
      <c r="I196" s="18"/>
      <c r="J196" s="18"/>
      <c r="K196" s="18"/>
      <c r="L196" s="19">
        <f t="shared" si="0"/>
        <v>10643.83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/>
      <c r="G197" s="18"/>
      <c r="H197" s="18"/>
      <c r="I197" s="18"/>
      <c r="J197" s="18"/>
      <c r="K197" s="18"/>
      <c r="L197" s="19">
        <f t="shared" si="0"/>
        <v>0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/>
      <c r="G199" s="18"/>
      <c r="H199" s="18"/>
      <c r="I199" s="18"/>
      <c r="J199" s="18"/>
      <c r="K199" s="18"/>
      <c r="L199" s="19">
        <f t="shared" si="0"/>
        <v>0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46944.480000000003</v>
      </c>
      <c r="I200" s="18"/>
      <c r="J200" s="18"/>
      <c r="K200" s="18"/>
      <c r="L200" s="19">
        <f t="shared" si="0"/>
        <v>46944.480000000003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0</v>
      </c>
      <c r="G203" s="41">
        <f t="shared" si="1"/>
        <v>0</v>
      </c>
      <c r="H203" s="41">
        <f t="shared" si="1"/>
        <v>491683.13</v>
      </c>
      <c r="I203" s="41">
        <f t="shared" si="1"/>
        <v>0</v>
      </c>
      <c r="J203" s="41">
        <f t="shared" si="1"/>
        <v>0</v>
      </c>
      <c r="K203" s="41">
        <f t="shared" si="1"/>
        <v>0</v>
      </c>
      <c r="L203" s="41">
        <f t="shared" si="1"/>
        <v>491683.13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>
        <v>187234.5</v>
      </c>
      <c r="I207" s="18"/>
      <c r="J207" s="18"/>
      <c r="K207" s="18"/>
      <c r="L207" s="19">
        <f>SUM(F207:K207)</f>
        <v>187234.5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>
        <v>3991.44</v>
      </c>
      <c r="I214" s="18"/>
      <c r="J214" s="18"/>
      <c r="K214" s="18"/>
      <c r="L214" s="19">
        <f t="shared" si="2"/>
        <v>3991.44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>
        <v>23472.25</v>
      </c>
      <c r="I218" s="18"/>
      <c r="J218" s="18"/>
      <c r="K218" s="18"/>
      <c r="L218" s="19">
        <f t="shared" si="2"/>
        <v>23472.25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214698.19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214698.19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>
        <v>368054.5</v>
      </c>
      <c r="I225" s="18"/>
      <c r="J225" s="18"/>
      <c r="K225" s="18"/>
      <c r="L225" s="19">
        <f>SUM(F225:K225)</f>
        <v>368054.5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>
        <v>37093.480000000003</v>
      </c>
      <c r="I226" s="18"/>
      <c r="J226" s="18"/>
      <c r="K226" s="18"/>
      <c r="L226" s="19">
        <f>SUM(F226:K226)</f>
        <v>37093.480000000003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>
        <v>4616</v>
      </c>
      <c r="I230" s="18"/>
      <c r="J230" s="18"/>
      <c r="K230" s="18"/>
      <c r="L230" s="19">
        <f t="shared" ref="L230:L236" si="4">SUM(F230:K230)</f>
        <v>4616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>
        <v>7539.37</v>
      </c>
      <c r="I232" s="18"/>
      <c r="J232" s="18"/>
      <c r="K232" s="18"/>
      <c r="L232" s="19">
        <f t="shared" si="4"/>
        <v>7539.37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v>23472.25</v>
      </c>
      <c r="I236" s="18"/>
      <c r="J236" s="18"/>
      <c r="K236" s="18"/>
      <c r="L236" s="19">
        <f t="shared" si="4"/>
        <v>23472.25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440775.6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440775.6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/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0</v>
      </c>
      <c r="G249" s="41">
        <f t="shared" si="8"/>
        <v>0</v>
      </c>
      <c r="H249" s="41">
        <f t="shared" si="8"/>
        <v>1147156.92</v>
      </c>
      <c r="I249" s="41">
        <f t="shared" si="8"/>
        <v>0</v>
      </c>
      <c r="J249" s="41">
        <f t="shared" si="8"/>
        <v>0</v>
      </c>
      <c r="K249" s="41">
        <f t="shared" si="8"/>
        <v>0</v>
      </c>
      <c r="L249" s="41">
        <f t="shared" si="8"/>
        <v>1147156.92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/>
      <c r="L252" s="19">
        <f>SUM(F252:K252)</f>
        <v>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/>
      <c r="L253" s="19">
        <f>SUM(F253:K253)</f>
        <v>0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/>
      <c r="L255" s="19">
        <f>SUM(F255:K255)</f>
        <v>0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15000</v>
      </c>
      <c r="L258" s="19">
        <f t="shared" si="9"/>
        <v>15000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15000</v>
      </c>
      <c r="L262" s="41">
        <f t="shared" si="9"/>
        <v>15000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0</v>
      </c>
      <c r="G263" s="42">
        <f t="shared" si="11"/>
        <v>0</v>
      </c>
      <c r="H263" s="42">
        <f t="shared" si="11"/>
        <v>1147156.92</v>
      </c>
      <c r="I263" s="42">
        <f t="shared" si="11"/>
        <v>0</v>
      </c>
      <c r="J263" s="42">
        <f t="shared" si="11"/>
        <v>0</v>
      </c>
      <c r="K263" s="42">
        <f t="shared" si="11"/>
        <v>15000</v>
      </c>
      <c r="L263" s="42">
        <f t="shared" si="11"/>
        <v>1162156.92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/>
      <c r="G268" s="18"/>
      <c r="H268" s="18"/>
      <c r="I268" s="18"/>
      <c r="J268" s="18"/>
      <c r="K268" s="18"/>
      <c r="L268" s="19">
        <f>SUM(F268:K268)</f>
        <v>0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/>
      <c r="G269" s="18"/>
      <c r="H269" s="18"/>
      <c r="I269" s="18"/>
      <c r="J269" s="18"/>
      <c r="K269" s="18"/>
      <c r="L269" s="19">
        <f>SUM(F269:K269)</f>
        <v>0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/>
      <c r="I273" s="18"/>
      <c r="J273" s="18"/>
      <c r="K273" s="18"/>
      <c r="L273" s="19">
        <f t="shared" ref="L273:L279" si="12">SUM(F273:K273)</f>
        <v>0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/>
      <c r="G274" s="18"/>
      <c r="H274" s="18">
        <v>816</v>
      </c>
      <c r="I274" s="18"/>
      <c r="J274" s="18"/>
      <c r="K274" s="18"/>
      <c r="L274" s="19">
        <f t="shared" si="12"/>
        <v>816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0</v>
      </c>
      <c r="G282" s="42">
        <f t="shared" si="13"/>
        <v>0</v>
      </c>
      <c r="H282" s="42">
        <f t="shared" si="13"/>
        <v>816</v>
      </c>
      <c r="I282" s="42">
        <f t="shared" si="13"/>
        <v>0</v>
      </c>
      <c r="J282" s="42">
        <f t="shared" si="13"/>
        <v>0</v>
      </c>
      <c r="K282" s="42">
        <f t="shared" si="13"/>
        <v>0</v>
      </c>
      <c r="L282" s="41">
        <f t="shared" si="13"/>
        <v>816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>
        <v>9522</v>
      </c>
      <c r="I307" s="18"/>
      <c r="J307" s="18"/>
      <c r="K307" s="18"/>
      <c r="L307" s="19">
        <f>SUM(F307:K307)</f>
        <v>9522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9522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9522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0</v>
      </c>
      <c r="G330" s="41">
        <f t="shared" si="20"/>
        <v>0</v>
      </c>
      <c r="H330" s="41">
        <f t="shared" si="20"/>
        <v>10338</v>
      </c>
      <c r="I330" s="41">
        <f t="shared" si="20"/>
        <v>0</v>
      </c>
      <c r="J330" s="41">
        <f t="shared" si="20"/>
        <v>0</v>
      </c>
      <c r="K330" s="41">
        <f t="shared" si="20"/>
        <v>0</v>
      </c>
      <c r="L330" s="41">
        <f t="shared" si="20"/>
        <v>10338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0</v>
      </c>
      <c r="G344" s="41">
        <f>G330</f>
        <v>0</v>
      </c>
      <c r="H344" s="41">
        <f>H330</f>
        <v>10338</v>
      </c>
      <c r="I344" s="41">
        <f>I330</f>
        <v>0</v>
      </c>
      <c r="J344" s="41">
        <f>J330</f>
        <v>0</v>
      </c>
      <c r="K344" s="47">
        <f>K330+K343</f>
        <v>0</v>
      </c>
      <c r="L344" s="41">
        <f>L330+L343</f>
        <v>10338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/>
      <c r="G350" s="18"/>
      <c r="H350" s="18"/>
      <c r="I350" s="18"/>
      <c r="J350" s="18"/>
      <c r="K350" s="18"/>
      <c r="L350" s="13">
        <f>SUM(F350:K350)</f>
        <v>0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0</v>
      </c>
      <c r="G354" s="47">
        <f t="shared" si="22"/>
        <v>0</v>
      </c>
      <c r="H354" s="47">
        <f t="shared" si="22"/>
        <v>0</v>
      </c>
      <c r="I354" s="47">
        <f t="shared" si="22"/>
        <v>0</v>
      </c>
      <c r="J354" s="47">
        <f t="shared" si="22"/>
        <v>0</v>
      </c>
      <c r="K354" s="47">
        <f t="shared" si="22"/>
        <v>0</v>
      </c>
      <c r="L354" s="47">
        <f t="shared" si="22"/>
        <v>0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/>
      <c r="G359" s="18"/>
      <c r="H359" s="18"/>
      <c r="I359" s="56">
        <f>SUM(F359:H359)</f>
        <v>0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/>
      <c r="G360" s="63"/>
      <c r="H360" s="63"/>
      <c r="I360" s="56">
        <f>SUM(F360:H360)</f>
        <v>0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0</v>
      </c>
      <c r="G361" s="47">
        <f>SUM(G359:G360)</f>
        <v>0</v>
      </c>
      <c r="H361" s="47">
        <f>SUM(H359:H360)</f>
        <v>0</v>
      </c>
      <c r="I361" s="47">
        <f>SUM(I359:I360)</f>
        <v>0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/>
      <c r="I388" s="18"/>
      <c r="J388" s="24" t="s">
        <v>312</v>
      </c>
      <c r="K388" s="24" t="s">
        <v>312</v>
      </c>
      <c r="L388" s="56">
        <f t="shared" si="26"/>
        <v>0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>
        <v>15000</v>
      </c>
      <c r="H389" s="18">
        <v>264.47000000000003</v>
      </c>
      <c r="I389" s="18"/>
      <c r="J389" s="24" t="s">
        <v>312</v>
      </c>
      <c r="K389" s="24" t="s">
        <v>312</v>
      </c>
      <c r="L389" s="56">
        <f t="shared" si="26"/>
        <v>15264.47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>
        <v>169.29</v>
      </c>
      <c r="I390" s="18"/>
      <c r="J390" s="24" t="s">
        <v>312</v>
      </c>
      <c r="K390" s="24" t="s">
        <v>312</v>
      </c>
      <c r="L390" s="56">
        <f t="shared" si="26"/>
        <v>169.29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15000</v>
      </c>
      <c r="H393" s="47">
        <f>SUM(H387:H392)</f>
        <v>433.76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15433.76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15000</v>
      </c>
      <c r="H400" s="47">
        <f>H385+H393+H399</f>
        <v>433.76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15433.76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0</v>
      </c>
      <c r="L426" s="47">
        <f t="shared" si="32"/>
        <v>0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>
        <v>156295.43</v>
      </c>
      <c r="H431" s="18"/>
      <c r="I431" s="56">
        <f t="shared" ref="I431:I437" si="33">SUM(F431:H431)</f>
        <v>156295.43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0</v>
      </c>
      <c r="G438" s="13">
        <f>SUM(G431:G437)</f>
        <v>156295.43</v>
      </c>
      <c r="H438" s="13">
        <f>SUM(H431:H437)</f>
        <v>0</v>
      </c>
      <c r="I438" s="13">
        <f>SUM(I431:I437)</f>
        <v>156295.43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/>
      <c r="G449" s="18">
        <v>156295.43</v>
      </c>
      <c r="H449" s="18"/>
      <c r="I449" s="56">
        <f>SUM(F449:H449)</f>
        <v>156295.43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0</v>
      </c>
      <c r="G450" s="83">
        <f>SUM(G446:G449)</f>
        <v>156295.43</v>
      </c>
      <c r="H450" s="83">
        <f>SUM(H446:H449)</f>
        <v>0</v>
      </c>
      <c r="I450" s="83">
        <f>SUM(I446:I449)</f>
        <v>156295.43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0</v>
      </c>
      <c r="G451" s="42">
        <f>G444+G450</f>
        <v>156295.43</v>
      </c>
      <c r="H451" s="42">
        <f>H444+H450</f>
        <v>0</v>
      </c>
      <c r="I451" s="42">
        <f>I444+I450</f>
        <v>156295.43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883</v>
      </c>
      <c r="B455" s="105">
        <v>19</v>
      </c>
      <c r="C455" s="111">
        <v>1</v>
      </c>
      <c r="D455" s="2" t="s">
        <v>456</v>
      </c>
      <c r="E455" s="111"/>
      <c r="F455" s="18">
        <v>9035.2199999999993</v>
      </c>
      <c r="G455" s="18"/>
      <c r="H455" s="18">
        <v>0</v>
      </c>
      <c r="I455" s="18"/>
      <c r="J455" s="18">
        <v>140861.67000000001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1274093.5</v>
      </c>
      <c r="G458" s="18"/>
      <c r="H458" s="18">
        <v>10338</v>
      </c>
      <c r="I458" s="18"/>
      <c r="J458" s="18">
        <v>15433.76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1274093.5</v>
      </c>
      <c r="G460" s="53">
        <f>SUM(G458:G459)</f>
        <v>0</v>
      </c>
      <c r="H460" s="53">
        <f>SUM(H458:H459)</f>
        <v>10338</v>
      </c>
      <c r="I460" s="53">
        <f>SUM(I458:I459)</f>
        <v>0</v>
      </c>
      <c r="J460" s="53">
        <f>SUM(J458:J459)</f>
        <v>15433.76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1162156.92</v>
      </c>
      <c r="G462" s="18"/>
      <c r="H462" s="18">
        <v>10338</v>
      </c>
      <c r="I462" s="18"/>
      <c r="J462" s="18">
        <v>0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1162156.92</v>
      </c>
      <c r="G464" s="53">
        <f>SUM(G462:G463)</f>
        <v>0</v>
      </c>
      <c r="H464" s="53">
        <f>SUM(H462:H463)</f>
        <v>10338</v>
      </c>
      <c r="I464" s="53">
        <f>SUM(I462:I463)</f>
        <v>0</v>
      </c>
      <c r="J464" s="53">
        <f>SUM(J462:J463)</f>
        <v>0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884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120971.80000000005</v>
      </c>
      <c r="G466" s="53">
        <f>(G455+G460)- G464</f>
        <v>0</v>
      </c>
      <c r="H466" s="53">
        <f>(H455+H460)- H464</f>
        <v>0</v>
      </c>
      <c r="I466" s="53">
        <f>(I455+I460)- I464</f>
        <v>0</v>
      </c>
      <c r="J466" s="53">
        <f>(J455+J460)- J464</f>
        <v>156295.43000000002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885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/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/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/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/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/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/>
      <c r="G488" s="205"/>
      <c r="H488" s="205"/>
      <c r="I488" s="205"/>
      <c r="J488" s="205"/>
      <c r="K488" s="206">
        <f t="shared" si="34"/>
        <v>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/>
      <c r="H491" s="205"/>
      <c r="I491" s="205"/>
      <c r="J491" s="205"/>
      <c r="K491" s="206">
        <f t="shared" si="34"/>
        <v>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886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/>
      <c r="G511" s="18"/>
      <c r="H511" s="18">
        <v>500</v>
      </c>
      <c r="I511" s="18"/>
      <c r="J511" s="18"/>
      <c r="K511" s="18"/>
      <c r="L511" s="88">
        <f>SUM(F511:K511)</f>
        <v>500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>
        <v>46615.48</v>
      </c>
      <c r="I513" s="18"/>
      <c r="J513" s="18"/>
      <c r="K513" s="18"/>
      <c r="L513" s="88">
        <f>SUM(F513:K513)</f>
        <v>46615.48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0</v>
      </c>
      <c r="G514" s="108">
        <f t="shared" ref="G514:L514" si="35">SUM(G511:G513)</f>
        <v>0</v>
      </c>
      <c r="H514" s="108">
        <f t="shared" si="35"/>
        <v>47115.48</v>
      </c>
      <c r="I514" s="108">
        <f t="shared" si="35"/>
        <v>0</v>
      </c>
      <c r="J514" s="108">
        <f t="shared" si="35"/>
        <v>0</v>
      </c>
      <c r="K514" s="108">
        <f t="shared" si="35"/>
        <v>0</v>
      </c>
      <c r="L514" s="89">
        <f t="shared" si="35"/>
        <v>47115.48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/>
      <c r="G516" s="18"/>
      <c r="H516" s="18">
        <v>1242.82</v>
      </c>
      <c r="I516" s="18"/>
      <c r="J516" s="18"/>
      <c r="K516" s="18"/>
      <c r="L516" s="88">
        <f>SUM(F516:K516)</f>
        <v>1242.82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>
        <v>4616</v>
      </c>
      <c r="I518" s="18"/>
      <c r="J518" s="18"/>
      <c r="K518" s="18"/>
      <c r="L518" s="88">
        <f>SUM(F518:K518)</f>
        <v>4616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0</v>
      </c>
      <c r="G519" s="89">
        <f t="shared" ref="G519:L519" si="36">SUM(G516:G518)</f>
        <v>0</v>
      </c>
      <c r="H519" s="89">
        <f t="shared" si="36"/>
        <v>5858.82</v>
      </c>
      <c r="I519" s="89">
        <f t="shared" si="36"/>
        <v>0</v>
      </c>
      <c r="J519" s="89">
        <f t="shared" si="36"/>
        <v>0</v>
      </c>
      <c r="K519" s="89">
        <f t="shared" si="36"/>
        <v>0</v>
      </c>
      <c r="L519" s="89">
        <f t="shared" si="36"/>
        <v>5858.82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/>
      <c r="G521" s="18"/>
      <c r="H521" s="18">
        <v>1647.13</v>
      </c>
      <c r="I521" s="18"/>
      <c r="J521" s="18"/>
      <c r="K521" s="18"/>
      <c r="L521" s="88">
        <f>SUM(F521:K521)</f>
        <v>1647.13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>
        <v>617.66999999999996</v>
      </c>
      <c r="I522" s="18"/>
      <c r="J522" s="18"/>
      <c r="K522" s="18"/>
      <c r="L522" s="88">
        <f>SUM(F522:K522)</f>
        <v>617.66999999999996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/>
      <c r="G523" s="18"/>
      <c r="H523" s="18">
        <v>1166.71</v>
      </c>
      <c r="I523" s="18"/>
      <c r="J523" s="18"/>
      <c r="K523" s="18"/>
      <c r="L523" s="88">
        <f>SUM(F523:K523)</f>
        <v>1166.71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0</v>
      </c>
      <c r="G524" s="89">
        <f t="shared" ref="G524:L524" si="37">SUM(G521:G523)</f>
        <v>0</v>
      </c>
      <c r="H524" s="89">
        <f t="shared" si="37"/>
        <v>3431.51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3431.51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0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0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0</v>
      </c>
      <c r="G535" s="89">
        <f t="shared" ref="G535:L535" si="40">G514+G519+G524+G529+G534</f>
        <v>0</v>
      </c>
      <c r="H535" s="89">
        <f t="shared" si="40"/>
        <v>56405.810000000005</v>
      </c>
      <c r="I535" s="89">
        <f t="shared" si="40"/>
        <v>0</v>
      </c>
      <c r="J535" s="89">
        <f t="shared" si="40"/>
        <v>0</v>
      </c>
      <c r="K535" s="89">
        <f t="shared" si="40"/>
        <v>0</v>
      </c>
      <c r="L535" s="89">
        <f t="shared" si="40"/>
        <v>56405.810000000005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500</v>
      </c>
      <c r="G539" s="87">
        <f>L516</f>
        <v>1242.82</v>
      </c>
      <c r="H539" s="87">
        <f>L521</f>
        <v>1647.13</v>
      </c>
      <c r="I539" s="87">
        <f>L526</f>
        <v>0</v>
      </c>
      <c r="J539" s="87">
        <f>L531</f>
        <v>0</v>
      </c>
      <c r="K539" s="87">
        <f>SUM(F539:J539)</f>
        <v>3389.95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617.66999999999996</v>
      </c>
      <c r="I540" s="87">
        <f>L527</f>
        <v>0</v>
      </c>
      <c r="J540" s="87">
        <f>L532</f>
        <v>0</v>
      </c>
      <c r="K540" s="87">
        <f>SUM(F540:J540)</f>
        <v>617.66999999999996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46615.48</v>
      </c>
      <c r="G541" s="87">
        <f>L518</f>
        <v>4616</v>
      </c>
      <c r="H541" s="87">
        <f>L523</f>
        <v>1166.71</v>
      </c>
      <c r="I541" s="87">
        <f>L528</f>
        <v>0</v>
      </c>
      <c r="J541" s="87">
        <f>L533</f>
        <v>0</v>
      </c>
      <c r="K541" s="87">
        <f>SUM(F541:J541)</f>
        <v>52398.19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47115.48</v>
      </c>
      <c r="G542" s="89">
        <f t="shared" si="41"/>
        <v>5858.82</v>
      </c>
      <c r="H542" s="89">
        <f t="shared" si="41"/>
        <v>3431.51</v>
      </c>
      <c r="I542" s="89">
        <f t="shared" si="41"/>
        <v>0</v>
      </c>
      <c r="J542" s="89">
        <f t="shared" si="41"/>
        <v>0</v>
      </c>
      <c r="K542" s="89">
        <f t="shared" si="41"/>
        <v>56405.810000000005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5">G550+G555+G560</f>
        <v>0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806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>
        <v>433168</v>
      </c>
      <c r="G565" s="18">
        <v>187234.5</v>
      </c>
      <c r="H565" s="18">
        <v>368054.5</v>
      </c>
      <c r="I565" s="87">
        <f>SUM(F565:H565)</f>
        <v>988457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775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/>
      <c r="G569" s="18"/>
      <c r="H569" s="18"/>
      <c r="I569" s="87">
        <f t="shared" si="46"/>
        <v>0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776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>
        <v>500</v>
      </c>
      <c r="G572" s="18"/>
      <c r="H572" s="18">
        <f>37093.48+9522</f>
        <v>46615.48</v>
      </c>
      <c r="I572" s="87">
        <f t="shared" si="46"/>
        <v>47115.48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6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777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778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46944.480000000003</v>
      </c>
      <c r="I581" s="18">
        <v>23472.25</v>
      </c>
      <c r="J581" s="18">
        <v>23472.25</v>
      </c>
      <c r="K581" s="104">
        <f t="shared" ref="K581:K587" si="47">SUM(H581:J581)</f>
        <v>93888.98000000001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/>
      <c r="I582" s="18"/>
      <c r="J582" s="18"/>
      <c r="K582" s="104">
        <f t="shared" si="47"/>
        <v>0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/>
      <c r="I584" s="18"/>
      <c r="J584" s="18"/>
      <c r="K584" s="104">
        <f t="shared" si="47"/>
        <v>0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/>
      <c r="I585" s="18"/>
      <c r="J585" s="18"/>
      <c r="K585" s="104">
        <f t="shared" si="47"/>
        <v>0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46944.480000000003</v>
      </c>
      <c r="I588" s="108">
        <f>SUM(I581:I587)</f>
        <v>23472.25</v>
      </c>
      <c r="J588" s="108">
        <f>SUM(J581:J587)</f>
        <v>23472.25</v>
      </c>
      <c r="K588" s="108">
        <f>SUM(K581:K587)</f>
        <v>93888.98000000001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/>
      <c r="I594" s="18"/>
      <c r="J594" s="18"/>
      <c r="K594" s="104">
        <f>SUM(H594:J594)</f>
        <v>0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0</v>
      </c>
      <c r="I595" s="108">
        <f>SUM(I592:I594)</f>
        <v>0</v>
      </c>
      <c r="J595" s="108">
        <f>SUM(J592:J594)</f>
        <v>0</v>
      </c>
      <c r="K595" s="108">
        <f>SUM(K592:K594)</f>
        <v>0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0</v>
      </c>
      <c r="G604" s="108">
        <f t="shared" si="48"/>
        <v>0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0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150805.59</v>
      </c>
      <c r="H607" s="109">
        <f>SUM(F44)</f>
        <v>150805.59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0</v>
      </c>
      <c r="H608" s="109">
        <f>SUM(G44)</f>
        <v>0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378</v>
      </c>
      <c r="H609" s="109">
        <f>SUM(H44)</f>
        <v>378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156295.43</v>
      </c>
      <c r="H611" s="109">
        <f>SUM(J44)</f>
        <v>156295.43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120971.8</v>
      </c>
      <c r="H612" s="109">
        <f>F466</f>
        <v>120971.80000000005</v>
      </c>
      <c r="I612" s="121" t="s">
        <v>106</v>
      </c>
      <c r="J612" s="109">
        <f t="shared" ref="J612:J645" si="49">G612-H612</f>
        <v>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0</v>
      </c>
      <c r="H614" s="109">
        <f>H466</f>
        <v>0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156295.43</v>
      </c>
      <c r="H616" s="109">
        <f>J466</f>
        <v>156295.43000000002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1274093.5</v>
      </c>
      <c r="H617" s="104">
        <f>SUM(F458)</f>
        <v>1274093.5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0</v>
      </c>
      <c r="H618" s="104">
        <f>SUM(G458)</f>
        <v>0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10338</v>
      </c>
      <c r="H619" s="104">
        <f>SUM(H458)</f>
        <v>10338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15433.76</v>
      </c>
      <c r="H621" s="104">
        <f>SUM(J458)</f>
        <v>15433.76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1162156.92</v>
      </c>
      <c r="H622" s="104">
        <f>SUM(F462)</f>
        <v>1162156.92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10338</v>
      </c>
      <c r="H623" s="104">
        <f>SUM(H462)</f>
        <v>10338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0</v>
      </c>
      <c r="H624" s="104">
        <f>I361</f>
        <v>0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0</v>
      </c>
      <c r="H625" s="104">
        <f>SUM(G462)</f>
        <v>0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15433.76</v>
      </c>
      <c r="H627" s="164">
        <f>SUM(J458)</f>
        <v>15433.76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0</v>
      </c>
      <c r="H628" s="164">
        <f>SUM(J462)</f>
        <v>0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0</v>
      </c>
      <c r="H629" s="104">
        <f>SUM(F451)</f>
        <v>0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156295.43</v>
      </c>
      <c r="H630" s="104">
        <f>SUM(G451)</f>
        <v>156295.43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156295.43</v>
      </c>
      <c r="H632" s="104">
        <f>SUM(I451)</f>
        <v>156295.43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433.76</v>
      </c>
      <c r="H634" s="104">
        <f>H400</f>
        <v>433.76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15000</v>
      </c>
      <c r="H635" s="104">
        <f>G400</f>
        <v>15000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15433.76</v>
      </c>
      <c r="H636" s="104">
        <f>L400</f>
        <v>15433.76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93888.98000000001</v>
      </c>
      <c r="H637" s="104">
        <f>L200+L218+L236</f>
        <v>93888.98000000001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0</v>
      </c>
      <c r="H638" s="104">
        <f>(J249+J330)-(J247+J328)</f>
        <v>0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46944.480000000003</v>
      </c>
      <c r="H639" s="104">
        <f>H588</f>
        <v>46944.480000000003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23472.25</v>
      </c>
      <c r="H640" s="104">
        <f>I588</f>
        <v>23472.25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23472.25</v>
      </c>
      <c r="H641" s="104">
        <f>J588</f>
        <v>23472.25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0</v>
      </c>
      <c r="H642" s="104">
        <f>K255+K337</f>
        <v>0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15000</v>
      </c>
      <c r="H645" s="104">
        <f>K258+K339</f>
        <v>15000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492499.13</v>
      </c>
      <c r="G650" s="19">
        <f>(L221+L301+L351)</f>
        <v>214698.19</v>
      </c>
      <c r="H650" s="19">
        <f>(L239+L320+L352)</f>
        <v>450297.59999999998</v>
      </c>
      <c r="I650" s="19">
        <f>SUM(F650:H650)</f>
        <v>1157494.92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0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0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46944.480000000003</v>
      </c>
      <c r="G652" s="19">
        <f>(L218+L298)-(J218+J298)</f>
        <v>23472.25</v>
      </c>
      <c r="H652" s="19">
        <f>(L236+L317)-(J236+J317)</f>
        <v>23472.25</v>
      </c>
      <c r="I652" s="19">
        <f>SUM(F652:H652)</f>
        <v>93888.98000000001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433668</v>
      </c>
      <c r="G653" s="200">
        <f>SUM(G565:G577)+SUM(I592:I594)+L602</f>
        <v>187234.5</v>
      </c>
      <c r="H653" s="200">
        <f>SUM(H565:H577)+SUM(J592:J594)+L603</f>
        <v>414669.98</v>
      </c>
      <c r="I653" s="19">
        <f>SUM(F653:H653)</f>
        <v>1035572.48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11886.650000000023</v>
      </c>
      <c r="G654" s="19">
        <f>G650-SUM(G651:G653)</f>
        <v>3991.4400000000023</v>
      </c>
      <c r="H654" s="19">
        <f>H650-SUM(H651:H653)</f>
        <v>12155.369999999995</v>
      </c>
      <c r="I654" s="19">
        <f>I650-SUM(I651:I653)</f>
        <v>28033.459999999963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/>
      <c r="G655" s="249"/>
      <c r="H655" s="249"/>
      <c r="I655" s="19">
        <f>SUM(F655:H655)</f>
        <v>0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 t="e">
        <f>ROUND(F654/F655,2)</f>
        <v>#DIV/0!</v>
      </c>
      <c r="G657" s="19" t="e">
        <f>ROUND(G654/G655,2)</f>
        <v>#DIV/0!</v>
      </c>
      <c r="H657" s="19" t="e">
        <f>ROUND(H654/H655,2)</f>
        <v>#DIV/0!</v>
      </c>
      <c r="I657" s="19" t="e">
        <f>ROUND(I654/I655,2)</f>
        <v>#DIV/0!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>
        <v>-11886.65</v>
      </c>
      <c r="G659" s="18">
        <v>-3991.44</v>
      </c>
      <c r="H659" s="18">
        <v>-12155.37</v>
      </c>
      <c r="I659" s="19">
        <f>SUM(F659:H659)</f>
        <v>-28033.46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 t="e">
        <f>ROUND((F654+F659)/(F655+F660),2)</f>
        <v>#DIV/0!</v>
      </c>
      <c r="G662" s="19" t="e">
        <f>ROUND((G654+G659)/(G655+G660),2)</f>
        <v>#DIV/0!</v>
      </c>
      <c r="H662" s="19" t="e">
        <f>ROUND((H654+H659)/(H655+H660),2)</f>
        <v>#DIV/0!</v>
      </c>
      <c r="I662" s="19" t="e">
        <f>ROUND((I654+I659)/(I655+I660),2)</f>
        <v>#DIV/0!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3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2010-2011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E26C-71F2-44C9-AF0C-94EF44244AC2}">
  <sheetPr>
    <tabColor indexed="20"/>
  </sheetPr>
  <dimension ref="A1:C52"/>
  <sheetViews>
    <sheetView workbookViewId="0">
      <selection activeCell="B4" sqref="B4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816</v>
      </c>
      <c r="B1" s="233" t="str">
        <f>'DOE25'!A2</f>
        <v>ALBANY SCHOOL DISTRICT</v>
      </c>
      <c r="C1" s="239" t="s">
        <v>870</v>
      </c>
    </row>
    <row r="2" spans="1:3" x14ac:dyDescent="0.2">
      <c r="A2" s="234"/>
      <c r="B2" s="233"/>
    </row>
    <row r="3" spans="1:3" x14ac:dyDescent="0.2">
      <c r="A3" s="274" t="s">
        <v>815</v>
      </c>
      <c r="B3" s="274"/>
      <c r="C3" s="274"/>
    </row>
    <row r="4" spans="1:3" x14ac:dyDescent="0.2">
      <c r="A4" s="237"/>
      <c r="B4" s="238" t="str">
        <f>'DOE25'!H1</f>
        <v>DOE 25  2010-2011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814</v>
      </c>
      <c r="C6" s="273"/>
    </row>
    <row r="7" spans="1:3" x14ac:dyDescent="0.2">
      <c r="A7" s="240" t="s">
        <v>817</v>
      </c>
      <c r="B7" s="271" t="s">
        <v>813</v>
      </c>
      <c r="C7" s="272"/>
    </row>
    <row r="8" spans="1:3" x14ac:dyDescent="0.2">
      <c r="B8" s="229" t="s">
        <v>54</v>
      </c>
      <c r="C8" s="229" t="s">
        <v>807</v>
      </c>
    </row>
    <row r="9" spans="1:3" x14ac:dyDescent="0.2">
      <c r="A9" s="33" t="s">
        <v>808</v>
      </c>
      <c r="B9" s="230">
        <f>'DOE25'!F189+'DOE25'!F207+'DOE25'!F225+'DOE25'!F268+'DOE25'!F287+'DOE25'!F306</f>
        <v>0</v>
      </c>
      <c r="C9" s="230">
        <f>'DOE25'!G189+'DOE25'!G207+'DOE25'!G225+'DOE25'!G268+'DOE25'!G287+'DOE25'!G306</f>
        <v>0</v>
      </c>
    </row>
    <row r="10" spans="1:3" x14ac:dyDescent="0.2">
      <c r="A10" t="s">
        <v>810</v>
      </c>
      <c r="B10" s="241"/>
      <c r="C10" s="241"/>
    </row>
    <row r="11" spans="1:3" x14ac:dyDescent="0.2">
      <c r="A11" t="s">
        <v>811</v>
      </c>
      <c r="B11" s="241"/>
      <c r="C11" s="241"/>
    </row>
    <row r="12" spans="1:3" x14ac:dyDescent="0.2">
      <c r="A12" t="s">
        <v>812</v>
      </c>
      <c r="B12" s="241"/>
      <c r="C12" s="241"/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0</v>
      </c>
      <c r="C13" s="232">
        <f>SUM(C10:C12)</f>
        <v>0</v>
      </c>
    </row>
    <row r="14" spans="1:3" x14ac:dyDescent="0.2">
      <c r="B14" s="231"/>
      <c r="C14" s="231"/>
    </row>
    <row r="15" spans="1:3" x14ac:dyDescent="0.2">
      <c r="B15" s="273" t="s">
        <v>814</v>
      </c>
      <c r="C15" s="273"/>
    </row>
    <row r="16" spans="1:3" x14ac:dyDescent="0.2">
      <c r="A16" s="240" t="s">
        <v>818</v>
      </c>
      <c r="B16" s="271" t="s">
        <v>738</v>
      </c>
      <c r="C16" s="272"/>
    </row>
    <row r="17" spans="1:3" x14ac:dyDescent="0.2">
      <c r="B17" s="229" t="s">
        <v>54</v>
      </c>
      <c r="C17" s="229" t="s">
        <v>807</v>
      </c>
    </row>
    <row r="18" spans="1:3" x14ac:dyDescent="0.2">
      <c r="A18" s="33" t="s">
        <v>808</v>
      </c>
      <c r="B18" s="230">
        <f>'DOE25'!F190+'DOE25'!F208+'DOE25'!F226+'DOE25'!F269+'DOE25'!F288+'DOE25'!F307</f>
        <v>0</v>
      </c>
      <c r="C18" s="230">
        <f>'DOE25'!G190+'DOE25'!G208+'DOE25'!G226+'DOE25'!G269+'DOE25'!G288+'DOE25'!G307</f>
        <v>0</v>
      </c>
    </row>
    <row r="19" spans="1:3" x14ac:dyDescent="0.2">
      <c r="A19" t="s">
        <v>810</v>
      </c>
      <c r="B19" s="241"/>
      <c r="C19" s="241"/>
    </row>
    <row r="20" spans="1:3" x14ac:dyDescent="0.2">
      <c r="A20" t="s">
        <v>811</v>
      </c>
      <c r="B20" s="241"/>
      <c r="C20" s="241"/>
    </row>
    <row r="21" spans="1:3" x14ac:dyDescent="0.2">
      <c r="A21" t="s">
        <v>812</v>
      </c>
      <c r="B21" s="241"/>
      <c r="C21" s="241"/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0</v>
      </c>
      <c r="C22" s="232">
        <f>SUM(C19:C21)</f>
        <v>0</v>
      </c>
    </row>
    <row r="23" spans="1:3" x14ac:dyDescent="0.2">
      <c r="B23" s="231"/>
      <c r="C23" s="231"/>
    </row>
    <row r="24" spans="1:3" x14ac:dyDescent="0.2">
      <c r="B24" s="273" t="s">
        <v>814</v>
      </c>
      <c r="C24" s="273"/>
    </row>
    <row r="25" spans="1:3" x14ac:dyDescent="0.2">
      <c r="A25" s="240" t="s">
        <v>819</v>
      </c>
      <c r="B25" s="271" t="s">
        <v>739</v>
      </c>
      <c r="C25" s="272"/>
    </row>
    <row r="26" spans="1:3" x14ac:dyDescent="0.2">
      <c r="B26" s="229" t="s">
        <v>54</v>
      </c>
      <c r="C26" s="229" t="s">
        <v>807</v>
      </c>
    </row>
    <row r="27" spans="1:3" x14ac:dyDescent="0.2">
      <c r="A27" s="33" t="s">
        <v>808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810</v>
      </c>
      <c r="B28" s="241"/>
      <c r="C28" s="241"/>
    </row>
    <row r="29" spans="1:3" x14ac:dyDescent="0.2">
      <c r="A29" t="s">
        <v>811</v>
      </c>
      <c r="B29" s="241"/>
      <c r="C29" s="241"/>
    </row>
    <row r="30" spans="1:3" x14ac:dyDescent="0.2">
      <c r="A30" t="s">
        <v>812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814</v>
      </c>
      <c r="C33" s="273"/>
    </row>
    <row r="34" spans="1:3" x14ac:dyDescent="0.2">
      <c r="A34" s="240" t="s">
        <v>820</v>
      </c>
      <c r="B34" s="271" t="s">
        <v>740</v>
      </c>
      <c r="C34" s="272"/>
    </row>
    <row r="35" spans="1:3" x14ac:dyDescent="0.2">
      <c r="B35" s="229" t="s">
        <v>54</v>
      </c>
      <c r="C35" s="229" t="s">
        <v>807</v>
      </c>
    </row>
    <row r="36" spans="1:3" x14ac:dyDescent="0.2">
      <c r="A36" s="33" t="s">
        <v>808</v>
      </c>
      <c r="B36" s="236">
        <f>'DOE25'!F192+'DOE25'!F210+'DOE25'!F228+'DOE25'!F271+'DOE25'!F290+'DOE25'!F309</f>
        <v>0</v>
      </c>
      <c r="C36" s="236">
        <f>'DOE25'!G192+'DOE25'!G210+'DOE25'!G228+'DOE25'!G271+'DOE25'!G290+'DOE25'!G309</f>
        <v>0</v>
      </c>
    </row>
    <row r="37" spans="1:3" x14ac:dyDescent="0.2">
      <c r="A37" t="s">
        <v>810</v>
      </c>
      <c r="B37" s="241"/>
      <c r="C37" s="241"/>
    </row>
    <row r="38" spans="1:3" x14ac:dyDescent="0.2">
      <c r="A38" t="s">
        <v>811</v>
      </c>
      <c r="B38" s="241"/>
      <c r="C38" s="241"/>
    </row>
    <row r="39" spans="1:3" x14ac:dyDescent="0.2">
      <c r="A39" t="s">
        <v>812</v>
      </c>
      <c r="B39" s="241"/>
      <c r="C39" s="241"/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0</v>
      </c>
      <c r="C40" s="232">
        <f>SUM(C37:C39)</f>
        <v>0</v>
      </c>
    </row>
    <row r="41" spans="1:3" x14ac:dyDescent="0.2">
      <c r="B41" s="231"/>
      <c r="C41" s="231"/>
    </row>
    <row r="42" spans="1:3" x14ac:dyDescent="0.2">
      <c r="A42" s="33" t="s">
        <v>868</v>
      </c>
      <c r="B42" s="231"/>
      <c r="C42" s="231"/>
    </row>
    <row r="43" spans="1:3" x14ac:dyDescent="0.2">
      <c r="A43" t="s">
        <v>872</v>
      </c>
      <c r="B43" s="231"/>
      <c r="C43" s="231"/>
    </row>
    <row r="44" spans="1:3" x14ac:dyDescent="0.2">
      <c r="A44" t="s">
        <v>873</v>
      </c>
    </row>
    <row r="45" spans="1:3" x14ac:dyDescent="0.2">
      <c r="A45" t="s">
        <v>874</v>
      </c>
    </row>
    <row r="48" spans="1:3" x14ac:dyDescent="0.2">
      <c r="A48" s="265" t="s">
        <v>809</v>
      </c>
    </row>
    <row r="49" spans="1:1" x14ac:dyDescent="0.2">
      <c r="A49" s="269" t="s">
        <v>875</v>
      </c>
    </row>
    <row r="50" spans="1:1" x14ac:dyDescent="0.2">
      <c r="A50" s="269" t="s">
        <v>869</v>
      </c>
    </row>
    <row r="51" spans="1:1" x14ac:dyDescent="0.2">
      <c r="A51" s="269" t="s">
        <v>876</v>
      </c>
    </row>
    <row r="52" spans="1:1" x14ac:dyDescent="0.2">
      <c r="A52" s="270" t="s">
        <v>871</v>
      </c>
    </row>
  </sheetData>
  <sheetProtection password="B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31E9-3386-45F6-9D05-F7464719259B}">
  <sheetPr>
    <tabColor indexed="11"/>
  </sheetPr>
  <dimension ref="A1:I51"/>
  <sheetViews>
    <sheetView workbookViewId="0">
      <pane ySplit="4" topLeftCell="A5" activePane="bottomLeft" state="frozen"/>
      <selection pane="bottomLeft" activeCell="D24" sqref="D24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821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ALBANY SCHOOL DISTRICT</v>
      </c>
      <c r="C2" s="181"/>
      <c r="D2" s="181" t="s">
        <v>823</v>
      </c>
      <c r="E2" s="181" t="s">
        <v>825</v>
      </c>
      <c r="F2" s="275" t="s">
        <v>852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824</v>
      </c>
      <c r="E3" s="181" t="s">
        <v>826</v>
      </c>
      <c r="F3" s="242" t="s">
        <v>866</v>
      </c>
      <c r="G3" s="218" t="s">
        <v>59</v>
      </c>
      <c r="H3" s="243" t="s">
        <v>829</v>
      </c>
    </row>
    <row r="4" spans="1:9" x14ac:dyDescent="0.2">
      <c r="A4" s="252" t="s">
        <v>831</v>
      </c>
      <c r="B4" s="252" t="s">
        <v>847</v>
      </c>
      <c r="C4" s="252" t="s">
        <v>822</v>
      </c>
      <c r="D4" s="252" t="s">
        <v>848</v>
      </c>
      <c r="E4" s="252" t="s">
        <v>848</v>
      </c>
      <c r="F4" s="251" t="s">
        <v>828</v>
      </c>
      <c r="G4" s="252" t="s">
        <v>842</v>
      </c>
      <c r="H4" s="253" t="s">
        <v>830</v>
      </c>
    </row>
    <row r="5" spans="1:9" x14ac:dyDescent="0.2">
      <c r="A5" s="32">
        <v>1000</v>
      </c>
      <c r="B5" t="s">
        <v>218</v>
      </c>
      <c r="C5" s="246">
        <f t="shared" ref="C5:C19" si="0">SUM(D5:H5)</f>
        <v>1026050.48</v>
      </c>
      <c r="D5" s="20">
        <f>SUM('DOE25'!L189:L192)+SUM('DOE25'!L207:L210)+SUM('DOE25'!L225:L228)-F5-G5</f>
        <v>1026050.48</v>
      </c>
      <c r="E5" s="244"/>
      <c r="F5" s="256">
        <f>SUM('DOE25'!J189:J192)+SUM('DOE25'!J207:J210)+SUM('DOE25'!J225:J228)</f>
        <v>0</v>
      </c>
      <c r="G5" s="53">
        <f>SUM('DOE25'!K189:K192)+SUM('DOE25'!K207:K210)+SUM('DOE25'!K225:K228)</f>
        <v>0</v>
      </c>
      <c r="H5" s="260"/>
    </row>
    <row r="6" spans="1:9" x14ac:dyDescent="0.2">
      <c r="A6" s="32">
        <v>2100</v>
      </c>
      <c r="B6" t="s">
        <v>832</v>
      </c>
      <c r="C6" s="246">
        <f t="shared" si="0"/>
        <v>5042.82</v>
      </c>
      <c r="D6" s="20">
        <f>'DOE25'!L194+'DOE25'!L212+'DOE25'!L230-F6-G6</f>
        <v>5042.82</v>
      </c>
      <c r="E6" s="244"/>
      <c r="F6" s="256">
        <f>'DOE25'!J194+'DOE25'!J212+'DOE25'!J230</f>
        <v>0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865</v>
      </c>
      <c r="C7" s="246">
        <f t="shared" si="0"/>
        <v>0</v>
      </c>
      <c r="D7" s="20">
        <f>'DOE25'!L195+'DOE25'!L213+'DOE25'!L231-F7-G7</f>
        <v>0</v>
      </c>
      <c r="E7" s="244"/>
      <c r="F7" s="256">
        <f>'DOE25'!J195+'DOE25'!J213+'DOE25'!J231</f>
        <v>0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833</v>
      </c>
      <c r="C8" s="246">
        <f t="shared" si="0"/>
        <v>13742.57</v>
      </c>
      <c r="D8" s="244"/>
      <c r="E8" s="20">
        <f>'DOE25'!L196+'DOE25'!L214+'DOE25'!L232-F8-G8-D9-D11</f>
        <v>13742.57</v>
      </c>
      <c r="F8" s="256">
        <f>'DOE25'!J196+'DOE25'!J214+'DOE25'!J232</f>
        <v>0</v>
      </c>
      <c r="G8" s="53">
        <f>'DOE25'!K196+'DOE25'!K214+'DOE25'!K232</f>
        <v>0</v>
      </c>
      <c r="H8" s="260"/>
    </row>
    <row r="9" spans="1:9" x14ac:dyDescent="0.2">
      <c r="A9" s="32">
        <v>2310</v>
      </c>
      <c r="B9" t="s">
        <v>849</v>
      </c>
      <c r="C9" s="246">
        <f t="shared" si="0"/>
        <v>2957.64</v>
      </c>
      <c r="D9" s="245">
        <v>2957.64</v>
      </c>
      <c r="E9" s="244"/>
      <c r="F9" s="259"/>
      <c r="G9" s="257"/>
      <c r="H9" s="260"/>
    </row>
    <row r="10" spans="1:9" x14ac:dyDescent="0.2">
      <c r="A10" s="32">
        <v>2317</v>
      </c>
      <c r="B10" t="s">
        <v>850</v>
      </c>
      <c r="C10" s="246">
        <f t="shared" si="0"/>
        <v>0</v>
      </c>
      <c r="D10" s="244"/>
      <c r="E10" s="245">
        <v>0</v>
      </c>
      <c r="F10" s="259"/>
      <c r="G10" s="257"/>
      <c r="H10" s="260"/>
    </row>
    <row r="11" spans="1:9" x14ac:dyDescent="0.2">
      <c r="A11" s="32">
        <v>2321</v>
      </c>
      <c r="B11" t="s">
        <v>862</v>
      </c>
      <c r="C11" s="246">
        <f t="shared" si="0"/>
        <v>5474.43</v>
      </c>
      <c r="D11" s="245">
        <v>5474.43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0</v>
      </c>
      <c r="D12" s="20">
        <f>'DOE25'!L197+'DOE25'!L215+'DOE25'!L233-F12-G12</f>
        <v>0</v>
      </c>
      <c r="E12" s="244"/>
      <c r="F12" s="256">
        <f>'DOE25'!J197+'DOE25'!J215+'DOE25'!J233</f>
        <v>0</v>
      </c>
      <c r="G12" s="53">
        <f>'DOE25'!K197+'DOE25'!K215+'DOE25'!K233</f>
        <v>0</v>
      </c>
      <c r="H12" s="260"/>
    </row>
    <row r="13" spans="1:9" x14ac:dyDescent="0.2">
      <c r="A13" s="32">
        <v>2500</v>
      </c>
      <c r="B13" t="s">
        <v>834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863</v>
      </c>
      <c r="C14" s="246">
        <f t="shared" si="0"/>
        <v>0</v>
      </c>
      <c r="D14" s="20">
        <f>'DOE25'!L199+'DOE25'!L217+'DOE25'!L235-F14-G14</f>
        <v>0</v>
      </c>
      <c r="E14" s="244"/>
      <c r="F14" s="256">
        <f>'DOE25'!J199+'DOE25'!J217+'DOE25'!J235</f>
        <v>0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835</v>
      </c>
      <c r="C15" s="246">
        <f t="shared" si="0"/>
        <v>93888.98000000001</v>
      </c>
      <c r="D15" s="20">
        <f>'DOE25'!L200+'DOE25'!L218+'DOE25'!L236-F15-G15</f>
        <v>93888.98000000001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836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837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838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839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827</v>
      </c>
      <c r="F21" s="261"/>
      <c r="G21" s="52"/>
      <c r="H21" s="262"/>
    </row>
    <row r="22" spans="1:8" x14ac:dyDescent="0.2">
      <c r="A22" s="32">
        <v>4000</v>
      </c>
      <c r="B22" t="s">
        <v>864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840</v>
      </c>
      <c r="B25" t="s">
        <v>841</v>
      </c>
      <c r="C25" s="246">
        <f>SUM(D25:H25)</f>
        <v>0</v>
      </c>
      <c r="D25" s="244"/>
      <c r="E25" s="244"/>
      <c r="F25" s="259"/>
      <c r="G25" s="257"/>
      <c r="H25" s="258">
        <f>'DOE25'!L252+'DOE25'!L253+'DOE25'!L333+'DOE25'!L334</f>
        <v>0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843</v>
      </c>
      <c r="F27" s="261"/>
      <c r="G27" s="52"/>
      <c r="H27" s="262"/>
    </row>
    <row r="28" spans="1:8" x14ac:dyDescent="0.2">
      <c r="A28" s="32">
        <v>3100</v>
      </c>
      <c r="B28" t="s">
        <v>856</v>
      </c>
      <c r="F28" s="261"/>
      <c r="G28" s="52"/>
      <c r="H28" s="262"/>
    </row>
    <row r="29" spans="1:8" x14ac:dyDescent="0.2">
      <c r="A29" s="32"/>
      <c r="B29" t="s">
        <v>844</v>
      </c>
      <c r="C29" s="246">
        <f>SUM(D29:H29)</f>
        <v>0</v>
      </c>
      <c r="D29" s="20">
        <f>'DOE25'!L350+'DOE25'!L351+'DOE25'!L352-'DOE25'!I359-F29-G29</f>
        <v>0</v>
      </c>
      <c r="E29" s="244"/>
      <c r="F29" s="256">
        <f>'DOE25'!J350+'DOE25'!J351+'DOE25'!J352</f>
        <v>0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858</v>
      </c>
      <c r="B31" t="s">
        <v>857</v>
      </c>
      <c r="C31" s="246">
        <f>SUM(D31:H31)</f>
        <v>10338</v>
      </c>
      <c r="D31" s="20">
        <f>'DOE25'!L282+'DOE25'!L301+'DOE25'!L320+'DOE25'!L325+'DOE25'!L326+'DOE25'!L327-F31-G31</f>
        <v>10338</v>
      </c>
      <c r="E31" s="244"/>
      <c r="F31" s="256">
        <f>'DOE25'!J282+'DOE25'!J301+'DOE25'!J320+'DOE25'!J325+'DOE25'!J326+'DOE25'!J327</f>
        <v>0</v>
      </c>
      <c r="G31" s="53">
        <f>'DOE25'!K282+'DOE25'!K301+'DOE25'!K320+'DOE25'!K325+'DOE25'!K326+'DOE25'!K327</f>
        <v>0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845</v>
      </c>
      <c r="D33" s="247">
        <f>SUM(D5:D31)</f>
        <v>1143752.3500000001</v>
      </c>
      <c r="E33" s="247">
        <f>SUM(E5:E31)</f>
        <v>13742.57</v>
      </c>
      <c r="F33" s="247">
        <f>SUM(F5:F31)</f>
        <v>0</v>
      </c>
      <c r="G33" s="247">
        <f>SUM(G5:G31)</f>
        <v>0</v>
      </c>
      <c r="H33" s="247">
        <f>SUM(H5:H31)</f>
        <v>0</v>
      </c>
    </row>
    <row r="35" spans="2:8" ht="12" thickBot="1" x14ac:dyDescent="0.25">
      <c r="B35" s="254" t="s">
        <v>878</v>
      </c>
      <c r="D35" s="255">
        <f>E33</f>
        <v>13742.57</v>
      </c>
      <c r="E35" s="250"/>
    </row>
    <row r="36" spans="2:8" ht="12" thickTop="1" x14ac:dyDescent="0.2">
      <c r="B36" t="s">
        <v>846</v>
      </c>
      <c r="D36" s="20">
        <f>D33</f>
        <v>1143752.3500000001</v>
      </c>
    </row>
    <row r="38" spans="2:8" x14ac:dyDescent="0.2">
      <c r="B38" s="187" t="s">
        <v>887</v>
      </c>
      <c r="C38" s="267"/>
      <c r="D38" s="268"/>
    </row>
    <row r="39" spans="2:8" x14ac:dyDescent="0.2">
      <c r="B39" t="s">
        <v>855</v>
      </c>
      <c r="D39" s="181" t="str">
        <f>IF(E10&gt;0,"Y","N")</f>
        <v>N</v>
      </c>
    </row>
    <row r="41" spans="2:8" x14ac:dyDescent="0.2">
      <c r="B41" s="265" t="s">
        <v>802</v>
      </c>
    </row>
    <row r="42" spans="2:8" x14ac:dyDescent="0.2">
      <c r="B42" t="s">
        <v>859</v>
      </c>
    </row>
    <row r="43" spans="2:8" x14ac:dyDescent="0.2">
      <c r="B43" t="s">
        <v>853</v>
      </c>
    </row>
    <row r="45" spans="2:8" x14ac:dyDescent="0.2">
      <c r="B45" t="s">
        <v>851</v>
      </c>
    </row>
    <row r="47" spans="2:8" x14ac:dyDescent="0.2">
      <c r="B47" t="s">
        <v>861</v>
      </c>
    </row>
    <row r="48" spans="2:8" x14ac:dyDescent="0.2">
      <c r="B48" t="s">
        <v>877</v>
      </c>
    </row>
    <row r="49" spans="2:2" x14ac:dyDescent="0.2">
      <c r="B49" t="s">
        <v>867</v>
      </c>
    </row>
    <row r="50" spans="2:2" x14ac:dyDescent="0.2">
      <c r="B50" t="s">
        <v>860</v>
      </c>
    </row>
    <row r="51" spans="2:2" x14ac:dyDescent="0.2">
      <c r="B51" t="s">
        <v>854</v>
      </c>
    </row>
  </sheetData>
  <sheetProtection password="B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DFF7-7200-43B2-8F1F-855430704B6A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ALBANY SCHOOL DISTRICT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150335.65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156295.43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378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91.94</v>
      </c>
      <c r="D13" s="95">
        <f>'DOE25'!G13</f>
        <v>0</v>
      </c>
      <c r="E13" s="95">
        <f>'DOE25'!H13</f>
        <v>378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150805.59</v>
      </c>
      <c r="D19" s="41">
        <f>SUM(D9:D18)</f>
        <v>0</v>
      </c>
      <c r="E19" s="41">
        <f>SUM(E9:E18)</f>
        <v>378</v>
      </c>
      <c r="F19" s="41">
        <f>SUM(F9:F18)</f>
        <v>0</v>
      </c>
      <c r="G19" s="41">
        <f>SUM(G9:G18)</f>
        <v>156295.43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0</v>
      </c>
      <c r="D22" s="95">
        <f>'DOE25'!G23</f>
        <v>0</v>
      </c>
      <c r="E22" s="95">
        <f>'DOE25'!H23</f>
        <v>378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4.71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29829.08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29833.79</v>
      </c>
      <c r="D32" s="41">
        <f>SUM(D22:D31)</f>
        <v>0</v>
      </c>
      <c r="E32" s="41">
        <f>SUM(E22:E31)</f>
        <v>378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0</v>
      </c>
      <c r="E40" s="95">
        <f>'DOE25'!H41</f>
        <v>0</v>
      </c>
      <c r="F40" s="95">
        <f>'DOE25'!I41</f>
        <v>0</v>
      </c>
      <c r="G40" s="95">
        <f>'DOE25'!J41</f>
        <v>156295.43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120971.8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120971.8</v>
      </c>
      <c r="D42" s="41">
        <f>SUM(D34:D41)</f>
        <v>0</v>
      </c>
      <c r="E42" s="41">
        <f>SUM(E34:E41)</f>
        <v>0</v>
      </c>
      <c r="F42" s="41">
        <f>SUM(F34:F41)</f>
        <v>0</v>
      </c>
      <c r="G42" s="41">
        <f>SUM(G34:G41)</f>
        <v>156295.43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150805.59</v>
      </c>
      <c r="D43" s="41">
        <f>D42+D32</f>
        <v>0</v>
      </c>
      <c r="E43" s="41">
        <f>E42+E32</f>
        <v>378</v>
      </c>
      <c r="F43" s="41">
        <f>F42+F32</f>
        <v>0</v>
      </c>
      <c r="G43" s="41">
        <f>G42+G32</f>
        <v>156295.43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490467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0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401.33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433.76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0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0</v>
      </c>
      <c r="D53" s="95">
        <f>SUM('DOE25'!G90:G102)</f>
        <v>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401.33</v>
      </c>
      <c r="D54" s="130">
        <f>SUM(D49:D53)</f>
        <v>0</v>
      </c>
      <c r="E54" s="130">
        <f>SUM(E49:E53)</f>
        <v>0</v>
      </c>
      <c r="F54" s="130">
        <f>SUM(F49:F53)</f>
        <v>0</v>
      </c>
      <c r="G54" s="130">
        <f>SUM(G49:G53)</f>
        <v>433.76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490868.33</v>
      </c>
      <c r="D55" s="22">
        <f>D48+D54</f>
        <v>0</v>
      </c>
      <c r="E55" s="22">
        <f>E48+E54</f>
        <v>0</v>
      </c>
      <c r="F55" s="22">
        <f>F48+F54</f>
        <v>0</v>
      </c>
      <c r="G55" s="22">
        <f>G48+G54</f>
        <v>433.76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888</v>
      </c>
      <c r="B58" s="6">
        <v>3111</v>
      </c>
      <c r="C58" s="95">
        <f>'DOE25'!F109</f>
        <v>454652.87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805</v>
      </c>
      <c r="B59" s="6">
        <v>3112</v>
      </c>
      <c r="C59" s="95">
        <f>'DOE25'!F110</f>
        <v>238867</v>
      </c>
      <c r="D59" s="24"/>
      <c r="E59" s="24"/>
      <c r="F59" s="24"/>
      <c r="G59" s="24"/>
      <c r="H59"/>
      <c r="I59"/>
    </row>
    <row r="60" spans="1:9" x14ac:dyDescent="0.2">
      <c r="A60" s="1" t="s">
        <v>889</v>
      </c>
      <c r="B60" s="6">
        <v>3119</v>
      </c>
      <c r="C60" s="95">
        <f>'DOE25'!F111</f>
        <v>16490.13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710010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41685.99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0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41685.99</v>
      </c>
      <c r="D70" s="130">
        <f>SUM(D64:D69)</f>
        <v>0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779</v>
      </c>
      <c r="B73" s="2"/>
      <c r="C73" s="130">
        <f>SUM(C71:C72)+C70+C62</f>
        <v>751695.99</v>
      </c>
      <c r="D73" s="130">
        <f>SUM(D71:D72)+D70+D62</f>
        <v>0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780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781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782</v>
      </c>
      <c r="B80" s="32" t="s">
        <v>207</v>
      </c>
      <c r="C80" s="95">
        <f>SUM('DOE25'!F145:F153)</f>
        <v>2606.81</v>
      </c>
      <c r="D80" s="95">
        <f>SUM('DOE25'!G145:G153)</f>
        <v>0</v>
      </c>
      <c r="E80" s="95">
        <f>SUM('DOE25'!H145:H153)</f>
        <v>10338</v>
      </c>
      <c r="F80" s="95">
        <f>SUM('DOE25'!I145:I153)</f>
        <v>0</v>
      </c>
      <c r="G80" s="24" t="s">
        <v>312</v>
      </c>
    </row>
    <row r="81" spans="1:7" x14ac:dyDescent="0.2">
      <c r="A81" t="s">
        <v>783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784</v>
      </c>
      <c r="B82" s="32">
        <v>4810</v>
      </c>
      <c r="C82" s="95">
        <f>'DOE25'!F157</f>
        <v>28922.37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785</v>
      </c>
      <c r="C83" s="131">
        <f>SUM(C77:C82)</f>
        <v>31529.18</v>
      </c>
      <c r="D83" s="131">
        <f>SUM(D77:D82)</f>
        <v>0</v>
      </c>
      <c r="E83" s="131">
        <f>SUM(E77:E82)</f>
        <v>10338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786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787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788</v>
      </c>
      <c r="B88" s="32">
        <v>5210</v>
      </c>
      <c r="C88" s="24" t="s">
        <v>312</v>
      </c>
      <c r="D88" s="95">
        <f>'DOE25'!G171</f>
        <v>0</v>
      </c>
      <c r="E88" s="95">
        <f>'DOE25'!H171</f>
        <v>0</v>
      </c>
      <c r="F88" s="95">
        <f>'DOE25'!I171</f>
        <v>0</v>
      </c>
      <c r="G88" s="95">
        <f>'DOE25'!J171</f>
        <v>15000</v>
      </c>
    </row>
    <row r="89" spans="1:7" x14ac:dyDescent="0.2">
      <c r="A89" t="s">
        <v>789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790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791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792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793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794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795</v>
      </c>
      <c r="C95" s="86">
        <f>SUM(C85:C94)</f>
        <v>0</v>
      </c>
      <c r="D95" s="86">
        <f>SUM(D85:D94)</f>
        <v>0</v>
      </c>
      <c r="E95" s="86">
        <f>SUM(E85:E94)</f>
        <v>0</v>
      </c>
      <c r="F95" s="86">
        <f>SUM(F85:F94)</f>
        <v>0</v>
      </c>
      <c r="G95" s="86">
        <f>SUM(G85:G94)</f>
        <v>15000</v>
      </c>
    </row>
    <row r="96" spans="1:7" ht="12.75" thickTop="1" thickBot="1" x14ac:dyDescent="0.25">
      <c r="A96" s="33" t="s">
        <v>796</v>
      </c>
      <c r="C96" s="86">
        <f>C55+C73+C83+C95</f>
        <v>1274093.5</v>
      </c>
      <c r="D96" s="86">
        <f>D55+D73+D83+D95</f>
        <v>0</v>
      </c>
      <c r="E96" s="86">
        <f>E55+E73+E83+E95</f>
        <v>10338</v>
      </c>
      <c r="F96" s="86">
        <f>F55+F73+F83+F95</f>
        <v>0</v>
      </c>
      <c r="G96" s="86">
        <f>G55+G73+G95</f>
        <v>15433.76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988457</v>
      </c>
      <c r="D101" s="24" t="s">
        <v>312</v>
      </c>
      <c r="E101" s="95">
        <f>('DOE25'!L268)+('DOE25'!L287)+('DOE25'!L306)</f>
        <v>0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37593.480000000003</v>
      </c>
      <c r="D102" s="24" t="s">
        <v>312</v>
      </c>
      <c r="E102" s="95">
        <f>('DOE25'!L269)+('DOE25'!L288)+('DOE25'!L307)</f>
        <v>9522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0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1026050.48</v>
      </c>
      <c r="D107" s="86">
        <f>SUM(D101:D106)</f>
        <v>0</v>
      </c>
      <c r="E107" s="86">
        <f>SUM(E101:E106)</f>
        <v>9522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5042.82</v>
      </c>
      <c r="D110" s="24" t="s">
        <v>312</v>
      </c>
      <c r="E110" s="95">
        <f>+('DOE25'!L273)+('DOE25'!L292)+('DOE25'!L311)</f>
        <v>0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0</v>
      </c>
      <c r="D111" s="24" t="s">
        <v>312</v>
      </c>
      <c r="E111" s="95">
        <f>+('DOE25'!L274)+('DOE25'!L293)+('DOE25'!L312)</f>
        <v>816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22174.639999999999</v>
      </c>
      <c r="D112" s="24" t="s">
        <v>312</v>
      </c>
      <c r="E112" s="95">
        <f>+('DOE25'!L275)+('DOE25'!L294)+('DOE25'!L313)</f>
        <v>0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0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0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93888.98000000001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0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121106.44</v>
      </c>
      <c r="D120" s="86">
        <f>SUM(D110:D119)</f>
        <v>0</v>
      </c>
      <c r="E120" s="86">
        <f>SUM(E110:E119)</f>
        <v>816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0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0</v>
      </c>
    </row>
    <row r="127" spans="1:7" x14ac:dyDescent="0.2">
      <c r="A127" t="s">
        <v>256</v>
      </c>
      <c r="B127" s="32" t="s">
        <v>257</v>
      </c>
      <c r="C127" s="95">
        <f>'DOE25'!L255</f>
        <v>0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15433.76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797</v>
      </c>
      <c r="B133" s="32">
        <v>5254</v>
      </c>
      <c r="C133" s="95">
        <f>('DOE25'!L258+'DOE25'!K339) - (C130+C131+C132)</f>
        <v>-433.76000000000022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15000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0</v>
      </c>
    </row>
    <row r="137" spans="1:9" ht="12.75" thickTop="1" thickBot="1" x14ac:dyDescent="0.25">
      <c r="A137" s="33" t="s">
        <v>267</v>
      </c>
      <c r="C137" s="86">
        <f>(C107+C120+C136)</f>
        <v>1162156.92</v>
      </c>
      <c r="D137" s="86">
        <f>(D107+D120+D136)</f>
        <v>0</v>
      </c>
      <c r="E137" s="86">
        <f>(E107+E120+E136)</f>
        <v>10338</v>
      </c>
      <c r="F137" s="86">
        <f>(F107+F120+F136)</f>
        <v>0</v>
      </c>
      <c r="G137" s="86">
        <f>(G107+G120+G136)</f>
        <v>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>
        <f>'DOE25'!F481</f>
        <v>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>
        <f>'DOE25'!F482</f>
        <v>0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0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0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0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0</v>
      </c>
    </row>
  </sheetData>
  <sheetProtection password="B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2010-2011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5601-F5C7-48D8-BD63-A32E5F856B5C}">
  <sheetPr codeName="Sheet3">
    <tabColor indexed="43"/>
  </sheetPr>
  <dimension ref="A1:D42"/>
  <sheetViews>
    <sheetView topLeftCell="A16"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771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ALBANY SCHOOL DISTRICT</v>
      </c>
    </row>
    <row r="3" spans="1:4" x14ac:dyDescent="0.2">
      <c r="B3" s="188" t="s">
        <v>891</v>
      </c>
    </row>
    <row r="4" spans="1:4" x14ac:dyDescent="0.2">
      <c r="B4" t="s">
        <v>61</v>
      </c>
      <c r="C4" s="179">
        <f>IF('DOE25'!F655+'DOE25'!F660=0,0,ROUND('DOE25'!F662,0))</f>
        <v>0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0</v>
      </c>
    </row>
    <row r="9" spans="1:4" x14ac:dyDescent="0.2">
      <c r="A9" s="187" t="s">
        <v>94</v>
      </c>
      <c r="B9" s="188" t="s">
        <v>892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988457</v>
      </c>
      <c r="D10" s="182">
        <f>ROUND((C10/$C$28)*100,1)</f>
        <v>85.4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47115</v>
      </c>
      <c r="D11" s="182">
        <f>ROUND((C11/$C$28)*100,1)</f>
        <v>4.0999999999999996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5043</v>
      </c>
      <c r="D15" s="182">
        <f t="shared" ref="D15:D27" si="0">ROUND((C15/$C$28)*100,1)</f>
        <v>0.4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816</v>
      </c>
      <c r="D16" s="182">
        <f t="shared" si="0"/>
        <v>0.1</v>
      </c>
    </row>
    <row r="17" spans="1:4" x14ac:dyDescent="0.2">
      <c r="A17" s="183" t="s">
        <v>758</v>
      </c>
      <c r="B17" t="s">
        <v>773</v>
      </c>
      <c r="C17" s="179">
        <f>ROUND('DOE25'!L196+'DOE25'!L201+'DOE25'!L214+'DOE25'!L219+'DOE25'!L232+'DOE25'!L237+'DOE25'!L275+'DOE25'!L280+'DOE25'!L294+'DOE25'!L299+'DOE25'!L313+'DOE25'!L318,0)</f>
        <v>22175</v>
      </c>
      <c r="D17" s="182">
        <f t="shared" si="0"/>
        <v>1.9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0</v>
      </c>
      <c r="D18" s="182">
        <f t="shared" si="0"/>
        <v>0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0</v>
      </c>
      <c r="D20" s="182">
        <f t="shared" si="0"/>
        <v>0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93889</v>
      </c>
      <c r="D21" s="182">
        <f t="shared" si="0"/>
        <v>8.1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0</v>
      </c>
      <c r="D25" s="182">
        <f t="shared" si="0"/>
        <v>0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0</v>
      </c>
      <c r="D27" s="182">
        <f t="shared" si="0"/>
        <v>0</v>
      </c>
    </row>
    <row r="28" spans="1:4" x14ac:dyDescent="0.2">
      <c r="B28" s="187" t="s">
        <v>754</v>
      </c>
      <c r="C28" s="180">
        <f>SUM(C10:C27)</f>
        <v>1157495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0</v>
      </c>
    </row>
    <row r="30" spans="1:4" x14ac:dyDescent="0.2">
      <c r="B30" s="187" t="s">
        <v>760</v>
      </c>
      <c r="C30" s="180">
        <f>SUM(C28:C29)</f>
        <v>1157495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0</v>
      </c>
    </row>
    <row r="34" spans="1:4" x14ac:dyDescent="0.2">
      <c r="A34" s="187" t="s">
        <v>94</v>
      </c>
      <c r="B34" s="188" t="s">
        <v>893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490467</v>
      </c>
      <c r="D35" s="182">
        <f t="shared" ref="D35:D40" si="1">ROUND((C35/$C$41)*100,1)</f>
        <v>38.200000000000003</v>
      </c>
    </row>
    <row r="36" spans="1:4" x14ac:dyDescent="0.2">
      <c r="B36" s="185" t="s">
        <v>774</v>
      </c>
      <c r="C36" s="179">
        <f>SUM('DOE25'!F104:J104)-SUM('DOE25'!G89:G102)+('DOE25'!F166+'DOE25'!F167+'DOE25'!I166+'DOE25'!I167)-C35</f>
        <v>835.09000000002561</v>
      </c>
      <c r="D36" s="182">
        <f t="shared" si="1"/>
        <v>0.1</v>
      </c>
    </row>
    <row r="37" spans="1:4" x14ac:dyDescent="0.2">
      <c r="A37" s="183" t="s">
        <v>890</v>
      </c>
      <c r="B37" s="185" t="s">
        <v>763</v>
      </c>
      <c r="C37" s="179">
        <f>ROUND('DOE25'!F109+'DOE25'!F110+'DOE25'!F111,0)</f>
        <v>710010</v>
      </c>
      <c r="D37" s="182">
        <f t="shared" si="1"/>
        <v>55.3</v>
      </c>
    </row>
    <row r="38" spans="1:4" x14ac:dyDescent="0.2">
      <c r="A38" s="183" t="s">
        <v>769</v>
      </c>
      <c r="B38" s="185" t="s">
        <v>764</v>
      </c>
      <c r="C38" s="179">
        <f>ROUND(SUM('DOE25'!F132:J132)-SUM('DOE25'!F109:F111),0)</f>
        <v>41686</v>
      </c>
      <c r="D38" s="182">
        <f t="shared" si="1"/>
        <v>3.2</v>
      </c>
    </row>
    <row r="39" spans="1:4" x14ac:dyDescent="0.2">
      <c r="A39">
        <v>4000</v>
      </c>
      <c r="B39" s="185" t="s">
        <v>765</v>
      </c>
      <c r="C39" s="179">
        <f>ROUND('DOE25'!F161+'DOE25'!G161+'DOE25'!H161+'DOE25'!I161,0)</f>
        <v>41867</v>
      </c>
      <c r="D39" s="182">
        <f t="shared" si="1"/>
        <v>3.3</v>
      </c>
    </row>
    <row r="40" spans="1:4" x14ac:dyDescent="0.2">
      <c r="A40" s="183" t="s">
        <v>770</v>
      </c>
      <c r="B40" s="185" t="s">
        <v>766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767</v>
      </c>
      <c r="C41" s="180">
        <f>SUM(C35:C40)</f>
        <v>1284865.0900000001</v>
      </c>
      <c r="D41" s="184">
        <f>SUM(D35:D40)</f>
        <v>100.1</v>
      </c>
    </row>
    <row r="42" spans="1:4" x14ac:dyDescent="0.2">
      <c r="A42" s="183" t="s">
        <v>772</v>
      </c>
      <c r="B42" s="185" t="s">
        <v>768</v>
      </c>
      <c r="C42" s="179">
        <f>ROUND('DOE25'!F165+'DOE25'!I165+'DOE25'!F168+'DOE25'!I168,0)</f>
        <v>0</v>
      </c>
    </row>
  </sheetData>
  <sheetProtection password="B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D0E0-FB74-4CBA-B1E3-21188459A760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801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798</v>
      </c>
      <c r="B2" s="287"/>
      <c r="C2" s="287"/>
      <c r="D2" s="287"/>
      <c r="E2" s="287"/>
      <c r="F2" s="292" t="str">
        <f>'DOE25'!A2</f>
        <v>ALBANY SCHOOL DISTRICT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799</v>
      </c>
      <c r="B3" s="218" t="s">
        <v>800</v>
      </c>
      <c r="C3" s="290" t="s">
        <v>802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5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96" t="s">
        <v>879</v>
      </c>
      <c r="B72" s="296"/>
      <c r="C72" s="296"/>
      <c r="D72" s="296"/>
      <c r="E72" s="296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799</v>
      </c>
      <c r="B73" s="211" t="s">
        <v>800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2"/>
      <c r="B74" s="212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2"/>
      <c r="B75" s="212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2"/>
      <c r="B76" s="212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2"/>
      <c r="B77" s="212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2"/>
      <c r="B78" s="212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2"/>
      <c r="B79" s="212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2"/>
      <c r="B80" s="212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2"/>
      <c r="B81" s="212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2"/>
      <c r="B82" s="212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2"/>
      <c r="B83" s="212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2"/>
      <c r="B84" s="212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2"/>
      <c r="B85" s="212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2"/>
      <c r="B86" s="212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2"/>
      <c r="B87" s="212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2"/>
      <c r="B88" s="212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2"/>
      <c r="B89" s="212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2"/>
      <c r="B90" s="212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B30A" sheet="1" objects="1" scenarios="1"/>
  <mergeCells count="223">
    <mergeCell ref="C24:M24"/>
    <mergeCell ref="C87:M87"/>
    <mergeCell ref="C88:M88"/>
    <mergeCell ref="C89:M89"/>
    <mergeCell ref="C90:M90"/>
    <mergeCell ref="C83:M83"/>
    <mergeCell ref="C84:M84"/>
    <mergeCell ref="C85:M85"/>
    <mergeCell ref="C86:M86"/>
    <mergeCell ref="C79:M79"/>
    <mergeCell ref="C80:M80"/>
    <mergeCell ref="C81:M81"/>
    <mergeCell ref="C82:M82"/>
    <mergeCell ref="C75:M75"/>
    <mergeCell ref="C76:M76"/>
    <mergeCell ref="C77:M77"/>
    <mergeCell ref="C78:M78"/>
    <mergeCell ref="C70:M70"/>
    <mergeCell ref="A72:E72"/>
    <mergeCell ref="C73:M73"/>
    <mergeCell ref="C74:M74"/>
    <mergeCell ref="C66:M66"/>
    <mergeCell ref="C67:M67"/>
    <mergeCell ref="C68:M68"/>
    <mergeCell ref="C69:M69"/>
    <mergeCell ref="C15:M15"/>
    <mergeCell ref="C20:M20"/>
    <mergeCell ref="C29:M29"/>
    <mergeCell ref="C25:M25"/>
    <mergeCell ref="C26:M26"/>
    <mergeCell ref="C27:M27"/>
    <mergeCell ref="C28:M28"/>
    <mergeCell ref="C21:M21"/>
    <mergeCell ref="C22:M22"/>
    <mergeCell ref="C23:M23"/>
    <mergeCell ref="C62:M62"/>
    <mergeCell ref="C63:M63"/>
    <mergeCell ref="C64:M64"/>
    <mergeCell ref="C65:M65"/>
    <mergeCell ref="C34:M34"/>
    <mergeCell ref="C35:M35"/>
    <mergeCell ref="C36:M36"/>
    <mergeCell ref="A2:E2"/>
    <mergeCell ref="A1:I1"/>
    <mergeCell ref="C3:M3"/>
    <mergeCell ref="C4:M4"/>
    <mergeCell ref="F2:I2"/>
    <mergeCell ref="C19:M19"/>
    <mergeCell ref="C9:M9"/>
    <mergeCell ref="C10:M10"/>
    <mergeCell ref="C11:M11"/>
    <mergeCell ref="C12:M12"/>
    <mergeCell ref="P32:Z32"/>
    <mergeCell ref="C5:M5"/>
    <mergeCell ref="C6:M6"/>
    <mergeCell ref="C7:M7"/>
    <mergeCell ref="C8:M8"/>
    <mergeCell ref="C16:M16"/>
    <mergeCell ref="C17:M17"/>
    <mergeCell ref="C18:M18"/>
    <mergeCell ref="C13:M13"/>
    <mergeCell ref="C14:M14"/>
    <mergeCell ref="C30:M30"/>
    <mergeCell ref="C31:M31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IC29:IM29"/>
    <mergeCell ref="IP29:IV29"/>
    <mergeCell ref="C33:M33"/>
    <mergeCell ref="EC29:EM29"/>
    <mergeCell ref="EP29:EZ29"/>
    <mergeCell ref="FC29:FM29"/>
    <mergeCell ref="P29:Z29"/>
    <mergeCell ref="AC29:AM29"/>
    <mergeCell ref="AP29:AZ29"/>
    <mergeCell ref="C32:M32"/>
    <mergeCell ref="P30:Z30"/>
    <mergeCell ref="AC30:AM30"/>
    <mergeCell ref="AP30:AZ30"/>
    <mergeCell ref="P31:Z31"/>
    <mergeCell ref="HC29:HM29"/>
    <mergeCell ref="HP29:HZ29"/>
    <mergeCell ref="DP29:DZ29"/>
    <mergeCell ref="AC31:AM31"/>
    <mergeCell ref="AP31:AZ31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FC30:FM30"/>
    <mergeCell ref="CC30:CM30"/>
    <mergeCell ref="CP30:CZ30"/>
    <mergeCell ref="DC30:DM30"/>
    <mergeCell ref="DP30:DZ30"/>
    <mergeCell ref="EC30:EM30"/>
    <mergeCell ref="EP30:EZ30"/>
    <mergeCell ref="BC39:BM39"/>
    <mergeCell ref="BP31:BZ31"/>
    <mergeCell ref="BP38:BZ38"/>
    <mergeCell ref="CC31:CM31"/>
    <mergeCell ref="CP31:CZ31"/>
    <mergeCell ref="DC31:DM31"/>
    <mergeCell ref="IC30:IM30"/>
    <mergeCell ref="IP30:IV30"/>
    <mergeCell ref="FP30:FZ30"/>
    <mergeCell ref="GC30:GM30"/>
    <mergeCell ref="GP30:GZ30"/>
    <mergeCell ref="HC30:HM30"/>
    <mergeCell ref="HP30:HZ30"/>
    <mergeCell ref="HP32:HZ32"/>
    <mergeCell ref="IC32:IM32"/>
    <mergeCell ref="IP32:IV32"/>
    <mergeCell ref="FC32:FM32"/>
    <mergeCell ref="GP32:GZ32"/>
    <mergeCell ref="FP31:FZ31"/>
    <mergeCell ref="GC31:GM31"/>
    <mergeCell ref="IP31:IV31"/>
    <mergeCell ref="HC31:HM31"/>
    <mergeCell ref="HP31:HZ31"/>
    <mergeCell ref="IC31:IM31"/>
    <mergeCell ref="DP31:DZ31"/>
    <mergeCell ref="EC31:EM31"/>
    <mergeCell ref="EP31:EZ31"/>
    <mergeCell ref="FC31:FM31"/>
    <mergeCell ref="CC32:CM32"/>
    <mergeCell ref="CP38:CZ38"/>
    <mergeCell ref="AC32:AM32"/>
    <mergeCell ref="AP32:AZ32"/>
    <mergeCell ref="CP32:CZ32"/>
    <mergeCell ref="GP31:GZ31"/>
    <mergeCell ref="BC31:BM31"/>
    <mergeCell ref="BC32:BM32"/>
    <mergeCell ref="HC32:HM32"/>
    <mergeCell ref="DC32:DM32"/>
    <mergeCell ref="DP32:DZ32"/>
    <mergeCell ref="EC32:EM32"/>
    <mergeCell ref="EP32:EZ32"/>
    <mergeCell ref="FP32:FZ32"/>
    <mergeCell ref="GC32:GM32"/>
    <mergeCell ref="FP38:FZ38"/>
    <mergeCell ref="GC38:GM38"/>
    <mergeCell ref="GP38:GZ38"/>
    <mergeCell ref="HC38:HM38"/>
    <mergeCell ref="P38:Z38"/>
    <mergeCell ref="AC38:AM38"/>
    <mergeCell ref="AP38:AZ38"/>
    <mergeCell ref="CC38:CM38"/>
    <mergeCell ref="IC39:IM39"/>
    <mergeCell ref="HC39:HM39"/>
    <mergeCell ref="IC38:IM38"/>
    <mergeCell ref="HP39:HZ39"/>
    <mergeCell ref="IP38:IV38"/>
    <mergeCell ref="DC38:DM38"/>
    <mergeCell ref="DP38:DZ38"/>
    <mergeCell ref="EC38:EM38"/>
    <mergeCell ref="EP38:EZ38"/>
    <mergeCell ref="FC38:FM38"/>
    <mergeCell ref="CC39:CM39"/>
    <mergeCell ref="CP39:CZ39"/>
    <mergeCell ref="BP39:BZ39"/>
    <mergeCell ref="DC39:DM39"/>
    <mergeCell ref="HP38:HZ38"/>
    <mergeCell ref="IP39:IV39"/>
    <mergeCell ref="EP39:EZ39"/>
    <mergeCell ref="FC39:FM39"/>
    <mergeCell ref="FP39:FZ39"/>
    <mergeCell ref="GP39:GZ39"/>
    <mergeCell ref="P39:Z39"/>
    <mergeCell ref="AC39:AM39"/>
    <mergeCell ref="AP39:AZ39"/>
    <mergeCell ref="IP40:IV40"/>
    <mergeCell ref="HC40:HM40"/>
    <mergeCell ref="HP40:HZ40"/>
    <mergeCell ref="IC40:IM40"/>
    <mergeCell ref="DP39:DZ39"/>
    <mergeCell ref="EC39:EM39"/>
    <mergeCell ref="GC39:GM39"/>
    <mergeCell ref="C45:M45"/>
    <mergeCell ref="C46:M46"/>
    <mergeCell ref="GC40:GM40"/>
    <mergeCell ref="GP40:GZ40"/>
    <mergeCell ref="EC40:EM40"/>
    <mergeCell ref="C44:M44"/>
    <mergeCell ref="FP40:FZ40"/>
    <mergeCell ref="C43:M43"/>
    <mergeCell ref="AP40:AZ40"/>
    <mergeCell ref="C42:M42"/>
    <mergeCell ref="C41:M41"/>
    <mergeCell ref="BC40:BM40"/>
    <mergeCell ref="BP40:BZ40"/>
    <mergeCell ref="FC40:FM40"/>
    <mergeCell ref="CC40:CM40"/>
    <mergeCell ref="CP40:CZ40"/>
    <mergeCell ref="DC40:DM40"/>
    <mergeCell ref="EP40:EZ40"/>
    <mergeCell ref="DP40:DZ40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2011-10-26T19:02:40Z</cp:lastPrinted>
  <dcterms:created xsi:type="dcterms:W3CDTF">1997-12-04T19:04:30Z</dcterms:created>
  <dcterms:modified xsi:type="dcterms:W3CDTF">2025-01-09T20:37:02Z</dcterms:modified>
</cp:coreProperties>
</file>