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A92AB92-0309-4635-AD2C-9663848196C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74BC2A2D-9B8D-4C3B-8F1F-69E93A6578E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6" i="1" l="1"/>
  <c r="B12" i="12"/>
  <c r="B10" i="12"/>
  <c r="B11" i="12"/>
  <c r="H513" i="1"/>
  <c r="H512" i="1"/>
  <c r="H511" i="1"/>
  <c r="H601" i="1"/>
  <c r="H572" i="1"/>
  <c r="G572" i="1"/>
  <c r="F572" i="1"/>
  <c r="I572" i="1" s="1"/>
  <c r="H236" i="1"/>
  <c r="L236" i="1" s="1"/>
  <c r="H200" i="1"/>
  <c r="I201" i="1"/>
  <c r="H201" i="1"/>
  <c r="G201" i="1"/>
  <c r="F201" i="1"/>
  <c r="L201" i="1" s="1"/>
  <c r="H199" i="1"/>
  <c r="H197" i="1"/>
  <c r="H196" i="1"/>
  <c r="I195" i="1"/>
  <c r="H195" i="1"/>
  <c r="G195" i="1"/>
  <c r="F195" i="1"/>
  <c r="L195" i="1" s="1"/>
  <c r="I194" i="1"/>
  <c r="H194" i="1"/>
  <c r="J194" i="1"/>
  <c r="F6" i="13" s="1"/>
  <c r="G194" i="1"/>
  <c r="F194" i="1"/>
  <c r="K192" i="1"/>
  <c r="J192" i="1"/>
  <c r="I192" i="1"/>
  <c r="H192" i="1"/>
  <c r="H203" i="1" s="1"/>
  <c r="G192" i="1"/>
  <c r="C36" i="12" s="1"/>
  <c r="F192" i="1"/>
  <c r="B36" i="12" s="1"/>
  <c r="A40" i="12" s="1"/>
  <c r="G190" i="1"/>
  <c r="J190" i="1"/>
  <c r="I190" i="1"/>
  <c r="F190" i="1"/>
  <c r="B18" i="12" s="1"/>
  <c r="A22" i="12" s="1"/>
  <c r="H226" i="1"/>
  <c r="H208" i="1"/>
  <c r="L208" i="1" s="1"/>
  <c r="C102" i="2" s="1"/>
  <c r="H190" i="1"/>
  <c r="H189" i="1"/>
  <c r="C37" i="10"/>
  <c r="C60" i="2"/>
  <c r="C62" i="2" s="1"/>
  <c r="B2" i="13"/>
  <c r="F8" i="13"/>
  <c r="E8" i="13" s="1"/>
  <c r="G8" i="13"/>
  <c r="L196" i="1"/>
  <c r="L214" i="1"/>
  <c r="L232" i="1"/>
  <c r="D39" i="13"/>
  <c r="F13" i="13"/>
  <c r="G13" i="13"/>
  <c r="L198" i="1"/>
  <c r="L216" i="1"/>
  <c r="L234" i="1"/>
  <c r="C114" i="2" s="1"/>
  <c r="E13" i="13"/>
  <c r="F16" i="13"/>
  <c r="G16" i="13"/>
  <c r="L219" i="1"/>
  <c r="L237" i="1"/>
  <c r="F5" i="13"/>
  <c r="G5" i="13"/>
  <c r="L189" i="1"/>
  <c r="L191" i="1"/>
  <c r="L207" i="1"/>
  <c r="C101" i="2" s="1"/>
  <c r="L209" i="1"/>
  <c r="L210" i="1"/>
  <c r="L225" i="1"/>
  <c r="L226" i="1"/>
  <c r="L227" i="1"/>
  <c r="L228" i="1"/>
  <c r="G6" i="13"/>
  <c r="L212" i="1"/>
  <c r="L230" i="1"/>
  <c r="L239" i="1" s="1"/>
  <c r="F7" i="13"/>
  <c r="G7" i="13"/>
  <c r="L213" i="1"/>
  <c r="L231" i="1"/>
  <c r="F12" i="13"/>
  <c r="G12" i="13"/>
  <c r="L197" i="1"/>
  <c r="L215" i="1"/>
  <c r="C18" i="10" s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G640" i="1" s="1"/>
  <c r="J640" i="1" s="1"/>
  <c r="F17" i="13"/>
  <c r="G17" i="13"/>
  <c r="L243" i="1"/>
  <c r="D17" i="13" s="1"/>
  <c r="C17" i="13" s="1"/>
  <c r="F18" i="13"/>
  <c r="G18" i="13"/>
  <c r="L244" i="1"/>
  <c r="C106" i="2" s="1"/>
  <c r="D18" i="13"/>
  <c r="C18" i="13"/>
  <c r="F19" i="13"/>
  <c r="G19" i="13"/>
  <c r="L245" i="1"/>
  <c r="D19" i="13"/>
  <c r="C19" i="13" s="1"/>
  <c r="F29" i="13"/>
  <c r="G29" i="13"/>
  <c r="L350" i="1"/>
  <c r="L354" i="1" s="1"/>
  <c r="L351" i="1"/>
  <c r="D29" i="13" s="1"/>
  <c r="C29" i="13" s="1"/>
  <c r="L352" i="1"/>
  <c r="H651" i="1" s="1"/>
  <c r="I359" i="1"/>
  <c r="I361" i="1" s="1"/>
  <c r="H624" i="1" s="1"/>
  <c r="J282" i="1"/>
  <c r="J301" i="1"/>
  <c r="J320" i="1"/>
  <c r="F31" i="13"/>
  <c r="K282" i="1"/>
  <c r="K301" i="1"/>
  <c r="K320" i="1"/>
  <c r="G31" i="13"/>
  <c r="G33" i="13"/>
  <c r="L268" i="1"/>
  <c r="L282" i="1" s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E115" i="2" s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20" i="1" s="1"/>
  <c r="L317" i="1"/>
  <c r="L318" i="1"/>
  <c r="L325" i="1"/>
  <c r="L326" i="1"/>
  <c r="L327" i="1"/>
  <c r="L252" i="1"/>
  <c r="H25" i="13"/>
  <c r="L253" i="1"/>
  <c r="L333" i="1"/>
  <c r="L334" i="1"/>
  <c r="L247" i="1"/>
  <c r="L328" i="1"/>
  <c r="E122" i="2" s="1"/>
  <c r="E136" i="2" s="1"/>
  <c r="C13" i="13"/>
  <c r="C11" i="13"/>
  <c r="C10" i="13"/>
  <c r="C9" i="13"/>
  <c r="L353" i="1"/>
  <c r="B4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22" i="12"/>
  <c r="C18" i="12"/>
  <c r="C22" i="12"/>
  <c r="B1" i="12"/>
  <c r="L379" i="1"/>
  <c r="L380" i="1"/>
  <c r="L385" i="1"/>
  <c r="C130" i="2"/>
  <c r="L381" i="1"/>
  <c r="L382" i="1"/>
  <c r="L383" i="1"/>
  <c r="L384" i="1"/>
  <c r="L387" i="1"/>
  <c r="L393" i="1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/>
  <c r="L601" i="1"/>
  <c r="L604" i="1" s="1"/>
  <c r="C40" i="10"/>
  <c r="F52" i="1"/>
  <c r="G52" i="1"/>
  <c r="C35" i="10" s="1"/>
  <c r="H52" i="1"/>
  <c r="H104" i="1" s="1"/>
  <c r="I52" i="1"/>
  <c r="F48" i="2" s="1"/>
  <c r="F55" i="2" s="1"/>
  <c r="F96" i="2" s="1"/>
  <c r="F71" i="1"/>
  <c r="F86" i="1"/>
  <c r="F103" i="1"/>
  <c r="G103" i="1"/>
  <c r="G104" i="1"/>
  <c r="G185" i="1" s="1"/>
  <c r="G618" i="1" s="1"/>
  <c r="J618" i="1" s="1"/>
  <c r="H71" i="1"/>
  <c r="E49" i="2" s="1"/>
  <c r="E54" i="2" s="1"/>
  <c r="H86" i="1"/>
  <c r="H103" i="1"/>
  <c r="I103" i="1"/>
  <c r="I104" i="1"/>
  <c r="J103" i="1"/>
  <c r="F113" i="1"/>
  <c r="F128" i="1"/>
  <c r="G113" i="1"/>
  <c r="G128" i="1"/>
  <c r="G132" i="1"/>
  <c r="H113" i="1"/>
  <c r="H132" i="1" s="1"/>
  <c r="C38" i="10" s="1"/>
  <c r="H128" i="1"/>
  <c r="I113" i="1"/>
  <c r="I128" i="1"/>
  <c r="I132" i="1"/>
  <c r="J113" i="1"/>
  <c r="J132" i="1" s="1"/>
  <c r="J128" i="1"/>
  <c r="F139" i="1"/>
  <c r="F154" i="1"/>
  <c r="F161" i="1"/>
  <c r="C39" i="10" s="1"/>
  <c r="G139" i="1"/>
  <c r="G161" i="1" s="1"/>
  <c r="G154" i="1"/>
  <c r="H139" i="1"/>
  <c r="H154" i="1"/>
  <c r="H161" i="1"/>
  <c r="I139" i="1"/>
  <c r="I154" i="1"/>
  <c r="I161" i="1"/>
  <c r="C12" i="10"/>
  <c r="L242" i="1"/>
  <c r="L324" i="1"/>
  <c r="C23" i="10"/>
  <c r="L246" i="1"/>
  <c r="C24" i="10"/>
  <c r="C25" i="10"/>
  <c r="L260" i="1"/>
  <c r="C26" i="10" s="1"/>
  <c r="L261" i="1"/>
  <c r="L341" i="1"/>
  <c r="E134" i="2" s="1"/>
  <c r="L342" i="1"/>
  <c r="E135" i="2" s="1"/>
  <c r="I655" i="1"/>
  <c r="I660" i="1"/>
  <c r="F651" i="1"/>
  <c r="I651" i="1" s="1"/>
  <c r="G651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E129" i="2" s="1"/>
  <c r="L339" i="1"/>
  <c r="K343" i="1"/>
  <c r="L511" i="1"/>
  <c r="F539" i="1"/>
  <c r="L512" i="1"/>
  <c r="F540" i="1" s="1"/>
  <c r="L513" i="1"/>
  <c r="F541" i="1"/>
  <c r="L516" i="1"/>
  <c r="L519" i="1" s="1"/>
  <c r="G539" i="1"/>
  <c r="L517" i="1"/>
  <c r="G540" i="1" s="1"/>
  <c r="L518" i="1"/>
  <c r="G541" i="1"/>
  <c r="L521" i="1"/>
  <c r="H539" i="1"/>
  <c r="L522" i="1"/>
  <c r="H540" i="1" s="1"/>
  <c r="H542" i="1" s="1"/>
  <c r="L523" i="1"/>
  <c r="H541" i="1"/>
  <c r="L526" i="1"/>
  <c r="L529" i="1" s="1"/>
  <c r="I539" i="1"/>
  <c r="L527" i="1"/>
  <c r="I540" i="1" s="1"/>
  <c r="I542" i="1" s="1"/>
  <c r="L528" i="1"/>
  <c r="I541" i="1"/>
  <c r="L531" i="1"/>
  <c r="J539" i="1" s="1"/>
  <c r="J542" i="1" s="1"/>
  <c r="L532" i="1"/>
  <c r="J540" i="1"/>
  <c r="L533" i="1"/>
  <c r="J541" i="1"/>
  <c r="K541" i="1"/>
  <c r="E124" i="2"/>
  <c r="E123" i="2"/>
  <c r="E126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E19" i="2" s="1"/>
  <c r="F9" i="2"/>
  <c r="F19" i="2" s="1"/>
  <c r="F10" i="2"/>
  <c r="F12" i="2"/>
  <c r="F13" i="2"/>
  <c r="F14" i="2"/>
  <c r="F15" i="2"/>
  <c r="F16" i="2"/>
  <c r="F17" i="2"/>
  <c r="F18" i="2"/>
  <c r="I431" i="1"/>
  <c r="J9" i="1"/>
  <c r="G9" i="2" s="1"/>
  <c r="C10" i="2"/>
  <c r="C19" i="2" s="1"/>
  <c r="D10" i="2"/>
  <c r="D19" i="2" s="1"/>
  <c r="E10" i="2"/>
  <c r="I432" i="1"/>
  <c r="J10" i="1"/>
  <c r="G10" i="2"/>
  <c r="C11" i="2"/>
  <c r="C12" i="2"/>
  <c r="D12" i="2"/>
  <c r="E12" i="2"/>
  <c r="I433" i="1"/>
  <c r="J12" i="1"/>
  <c r="G12" i="2"/>
  <c r="C13" i="2"/>
  <c r="D13" i="2"/>
  <c r="E13" i="2"/>
  <c r="E14" i="2"/>
  <c r="E16" i="2"/>
  <c r="E17" i="2"/>
  <c r="E18" i="2"/>
  <c r="I434" i="1"/>
  <c r="J13" i="1" s="1"/>
  <c r="C14" i="2"/>
  <c r="D14" i="2"/>
  <c r="D16" i="2"/>
  <c r="D17" i="2"/>
  <c r="D18" i="2"/>
  <c r="I435" i="1"/>
  <c r="J14" i="1" s="1"/>
  <c r="G14" i="2" s="1"/>
  <c r="C16" i="2"/>
  <c r="C17" i="2"/>
  <c r="I436" i="1"/>
  <c r="I438" i="1" s="1"/>
  <c r="G632" i="1" s="1"/>
  <c r="J17" i="1"/>
  <c r="G17" i="2"/>
  <c r="C18" i="2"/>
  <c r="I437" i="1"/>
  <c r="J18" i="1"/>
  <c r="G18" i="2"/>
  <c r="C22" i="2"/>
  <c r="C32" i="2" s="1"/>
  <c r="D22" i="2"/>
  <c r="E22" i="2"/>
  <c r="F22" i="2"/>
  <c r="I440" i="1"/>
  <c r="J23" i="1"/>
  <c r="J33" i="1" s="1"/>
  <c r="G22" i="2"/>
  <c r="C23" i="2"/>
  <c r="D23" i="2"/>
  <c r="E23" i="2"/>
  <c r="F23" i="2"/>
  <c r="I441" i="1"/>
  <c r="I444" i="1" s="1"/>
  <c r="J24" i="1"/>
  <c r="G23" i="2" s="1"/>
  <c r="C24" i="2"/>
  <c r="D24" i="2"/>
  <c r="E24" i="2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E34" i="2"/>
  <c r="E42" i="2" s="1"/>
  <c r="F34" i="2"/>
  <c r="F42" i="2" s="1"/>
  <c r="C35" i="2"/>
  <c r="D35" i="2"/>
  <c r="E35" i="2"/>
  <c r="F35" i="2"/>
  <c r="C36" i="2"/>
  <c r="D36" i="2"/>
  <c r="E36" i="2"/>
  <c r="E37" i="2"/>
  <c r="E38" i="2"/>
  <c r="E40" i="2"/>
  <c r="E41" i="2"/>
  <c r="F36" i="2"/>
  <c r="I446" i="1"/>
  <c r="I450" i="1" s="1"/>
  <c r="J37" i="1"/>
  <c r="G36" i="2" s="1"/>
  <c r="G42" i="2" s="1"/>
  <c r="C37" i="2"/>
  <c r="D37" i="2"/>
  <c r="F37" i="2"/>
  <c r="I447" i="1"/>
  <c r="J38" i="1" s="1"/>
  <c r="G37" i="2" s="1"/>
  <c r="C38" i="2"/>
  <c r="D38" i="2"/>
  <c r="D40" i="2"/>
  <c r="D41" i="2"/>
  <c r="D42" i="2"/>
  <c r="F38" i="2"/>
  <c r="I448" i="1"/>
  <c r="J40" i="1"/>
  <c r="G39" i="2"/>
  <c r="C40" i="2"/>
  <c r="C41" i="2"/>
  <c r="F40" i="2"/>
  <c r="I449" i="1"/>
  <c r="J41" i="1"/>
  <c r="G40" i="2" s="1"/>
  <c r="F41" i="2"/>
  <c r="C48" i="2"/>
  <c r="D48" i="2"/>
  <c r="E48" i="2"/>
  <c r="C49" i="2"/>
  <c r="E50" i="2"/>
  <c r="E51" i="2"/>
  <c r="E53" i="2"/>
  <c r="C50" i="2"/>
  <c r="C51" i="2"/>
  <c r="D51" i="2"/>
  <c r="D54" i="2" s="1"/>
  <c r="D55" i="2" s="1"/>
  <c r="F51" i="2"/>
  <c r="D52" i="2"/>
  <c r="C53" i="2"/>
  <c r="D53" i="2"/>
  <c r="F53" i="2"/>
  <c r="F54" i="2"/>
  <c r="C58" i="2"/>
  <c r="C59" i="2"/>
  <c r="C61" i="2"/>
  <c r="D61" i="2"/>
  <c r="D62" i="2" s="1"/>
  <c r="E61" i="2"/>
  <c r="E62" i="2" s="1"/>
  <c r="F61" i="2"/>
  <c r="F62" i="2" s="1"/>
  <c r="G61" i="2"/>
  <c r="G62" i="2"/>
  <c r="C64" i="2"/>
  <c r="F64" i="2"/>
  <c r="F70" i="2" s="1"/>
  <c r="F73" i="2" s="1"/>
  <c r="F65" i="2"/>
  <c r="F68" i="2"/>
  <c r="F69" i="2"/>
  <c r="C65" i="2"/>
  <c r="C66" i="2"/>
  <c r="C70" i="2" s="1"/>
  <c r="C73" i="2" s="1"/>
  <c r="C96" i="2" s="1"/>
  <c r="C67" i="2"/>
  <c r="C68" i="2"/>
  <c r="E68" i="2"/>
  <c r="C69" i="2"/>
  <c r="D69" i="2"/>
  <c r="D70" i="2"/>
  <c r="D71" i="2"/>
  <c r="E69" i="2"/>
  <c r="G69" i="2"/>
  <c r="G70" i="2" s="1"/>
  <c r="G73" i="2" s="1"/>
  <c r="E70" i="2"/>
  <c r="E73" i="2" s="1"/>
  <c r="C71" i="2"/>
  <c r="E71" i="2"/>
  <c r="C72" i="2"/>
  <c r="E72" i="2"/>
  <c r="C77" i="2"/>
  <c r="C83" i="2" s="1"/>
  <c r="E77" i="2"/>
  <c r="F77" i="2"/>
  <c r="C79" i="2"/>
  <c r="E79" i="2"/>
  <c r="F79" i="2"/>
  <c r="F83" i="2" s="1"/>
  <c r="C80" i="2"/>
  <c r="D80" i="2"/>
  <c r="D81" i="2"/>
  <c r="E80" i="2"/>
  <c r="E81" i="2"/>
  <c r="E83" i="2"/>
  <c r="E88" i="2"/>
  <c r="E89" i="2"/>
  <c r="E95" i="2" s="1"/>
  <c r="E90" i="2"/>
  <c r="E91" i="2"/>
  <c r="E92" i="2"/>
  <c r="E93" i="2"/>
  <c r="E94" i="2"/>
  <c r="F80" i="2"/>
  <c r="C81" i="2"/>
  <c r="C82" i="2"/>
  <c r="F81" i="2"/>
  <c r="C85" i="2"/>
  <c r="C95" i="2" s="1"/>
  <c r="F85" i="2"/>
  <c r="F95" i="2" s="1"/>
  <c r="C86" i="2"/>
  <c r="F86" i="2"/>
  <c r="D88" i="2"/>
  <c r="F88" i="2"/>
  <c r="G88" i="2"/>
  <c r="G95" i="2" s="1"/>
  <c r="G89" i="2"/>
  <c r="G90" i="2"/>
  <c r="C89" i="2"/>
  <c r="D89" i="2"/>
  <c r="D95" i="2" s="1"/>
  <c r="D90" i="2"/>
  <c r="D91" i="2"/>
  <c r="D92" i="2"/>
  <c r="D93" i="2"/>
  <c r="D94" i="2"/>
  <c r="F89" i="2"/>
  <c r="C90" i="2"/>
  <c r="C91" i="2"/>
  <c r="F91" i="2"/>
  <c r="C92" i="2"/>
  <c r="F92" i="2"/>
  <c r="C93" i="2"/>
  <c r="F93" i="2"/>
  <c r="C94" i="2"/>
  <c r="F94" i="2"/>
  <c r="E102" i="2"/>
  <c r="E103" i="2"/>
  <c r="E104" i="2"/>
  <c r="C105" i="2"/>
  <c r="E105" i="2"/>
  <c r="E106" i="2"/>
  <c r="D107" i="2"/>
  <c r="F107" i="2"/>
  <c r="G107" i="2"/>
  <c r="G137" i="2" s="1"/>
  <c r="E110" i="2"/>
  <c r="E111" i="2"/>
  <c r="C112" i="2"/>
  <c r="E112" i="2"/>
  <c r="E113" i="2"/>
  <c r="E114" i="2"/>
  <c r="C115" i="2"/>
  <c r="D126" i="2"/>
  <c r="D136" i="2"/>
  <c r="F120" i="2"/>
  <c r="G120" i="2"/>
  <c r="C122" i="2"/>
  <c r="F126" i="2"/>
  <c r="K411" i="1"/>
  <c r="K419" i="1"/>
  <c r="K426" i="1"/>
  <c r="G126" i="2"/>
  <c r="G136" i="2" s="1"/>
  <c r="K425" i="1"/>
  <c r="L255" i="1"/>
  <c r="C127" i="2" s="1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D149" i="2"/>
  <c r="E149" i="2"/>
  <c r="F149" i="2"/>
  <c r="G149" i="2"/>
  <c r="B150" i="2"/>
  <c r="C150" i="2"/>
  <c r="D150" i="2"/>
  <c r="G150" i="2" s="1"/>
  <c r="E150" i="2"/>
  <c r="F150" i="2"/>
  <c r="B151" i="2"/>
  <c r="C151" i="2"/>
  <c r="D151" i="2"/>
  <c r="E151" i="2"/>
  <c r="F151" i="2"/>
  <c r="G151" i="2"/>
  <c r="B152" i="2"/>
  <c r="C152" i="2"/>
  <c r="D152" i="2"/>
  <c r="G152" i="2" s="1"/>
  <c r="E152" i="2"/>
  <c r="F152" i="2"/>
  <c r="F490" i="1"/>
  <c r="B153" i="2"/>
  <c r="G490" i="1"/>
  <c r="C153" i="2"/>
  <c r="H490" i="1"/>
  <c r="K490" i="1" s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 s="1"/>
  <c r="D156" i="2"/>
  <c r="E156" i="2"/>
  <c r="F156" i="2"/>
  <c r="H493" i="1"/>
  <c r="I493" i="1"/>
  <c r="J493" i="1"/>
  <c r="K493" i="1" s="1"/>
  <c r="F19" i="1"/>
  <c r="G19" i="1"/>
  <c r="G608" i="1" s="1"/>
  <c r="H19" i="1"/>
  <c r="G609" i="1" s="1"/>
  <c r="J609" i="1" s="1"/>
  <c r="I19" i="1"/>
  <c r="G610" i="1" s="1"/>
  <c r="J610" i="1" s="1"/>
  <c r="F33" i="1"/>
  <c r="F44" i="1" s="1"/>
  <c r="H607" i="1" s="1"/>
  <c r="G33" i="1"/>
  <c r="G44" i="1" s="1"/>
  <c r="H608" i="1" s="1"/>
  <c r="H33" i="1"/>
  <c r="I33" i="1"/>
  <c r="F43" i="1"/>
  <c r="G612" i="1" s="1"/>
  <c r="G43" i="1"/>
  <c r="H43" i="1"/>
  <c r="H44" i="1" s="1"/>
  <c r="H609" i="1" s="1"/>
  <c r="I43" i="1"/>
  <c r="I44" i="1" s="1"/>
  <c r="H610" i="1" s="1"/>
  <c r="F169" i="1"/>
  <c r="F184" i="1"/>
  <c r="I169" i="1"/>
  <c r="F175" i="1"/>
  <c r="G175" i="1"/>
  <c r="H175" i="1"/>
  <c r="H184" i="1" s="1"/>
  <c r="I175" i="1"/>
  <c r="I184" i="1" s="1"/>
  <c r="J175" i="1"/>
  <c r="J184" i="1"/>
  <c r="F180" i="1"/>
  <c r="G180" i="1"/>
  <c r="G184" i="1" s="1"/>
  <c r="H180" i="1"/>
  <c r="I180" i="1"/>
  <c r="I203" i="1"/>
  <c r="I249" i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I239" i="1"/>
  <c r="J239" i="1"/>
  <c r="K239" i="1"/>
  <c r="F248" i="1"/>
  <c r="G248" i="1"/>
  <c r="L248" i="1" s="1"/>
  <c r="H248" i="1"/>
  <c r="I248" i="1"/>
  <c r="J248" i="1"/>
  <c r="K248" i="1"/>
  <c r="F282" i="1"/>
  <c r="G282" i="1"/>
  <c r="H282" i="1"/>
  <c r="H330" i="1" s="1"/>
  <c r="H344" i="1" s="1"/>
  <c r="I282" i="1"/>
  <c r="F301" i="1"/>
  <c r="G301" i="1"/>
  <c r="H301" i="1"/>
  <c r="I301" i="1"/>
  <c r="F320" i="1"/>
  <c r="G320" i="1"/>
  <c r="G330" i="1" s="1"/>
  <c r="G344" i="1" s="1"/>
  <c r="H320" i="1"/>
  <c r="I320" i="1"/>
  <c r="F329" i="1"/>
  <c r="L329" i="1" s="1"/>
  <c r="G329" i="1"/>
  <c r="H329" i="1"/>
  <c r="I329" i="1"/>
  <c r="J329" i="1"/>
  <c r="K329" i="1"/>
  <c r="J330" i="1"/>
  <c r="J344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G400" i="1" s="1"/>
  <c r="H635" i="1" s="1"/>
  <c r="J635" i="1" s="1"/>
  <c r="H385" i="1"/>
  <c r="H400" i="1" s="1"/>
  <c r="H634" i="1" s="1"/>
  <c r="J634" i="1" s="1"/>
  <c r="I385" i="1"/>
  <c r="F393" i="1"/>
  <c r="G393" i="1"/>
  <c r="H393" i="1"/>
  <c r="I393" i="1"/>
  <c r="I400" i="1"/>
  <c r="F399" i="1"/>
  <c r="G399" i="1"/>
  <c r="H399" i="1"/>
  <c r="I399" i="1"/>
  <c r="L405" i="1"/>
  <c r="L411" i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F426" i="1" s="1"/>
  <c r="G419" i="1"/>
  <c r="H419" i="1"/>
  <c r="I419" i="1"/>
  <c r="I426" i="1" s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F438" i="1"/>
  <c r="G438" i="1"/>
  <c r="H438" i="1"/>
  <c r="G631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F460" i="1"/>
  <c r="G460" i="1"/>
  <c r="G466" i="1" s="1"/>
  <c r="H613" i="1" s="1"/>
  <c r="J613" i="1" s="1"/>
  <c r="H460" i="1"/>
  <c r="H466" i="1" s="1"/>
  <c r="H614" i="1" s="1"/>
  <c r="I460" i="1"/>
  <c r="I466" i="1" s="1"/>
  <c r="H615" i="1" s="1"/>
  <c r="J460" i="1"/>
  <c r="J466" i="1"/>
  <c r="H616" i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K514" i="1"/>
  <c r="L514" i="1"/>
  <c r="L535" i="1" s="1"/>
  <c r="F519" i="1"/>
  <c r="F535" i="1" s="1"/>
  <c r="G519" i="1"/>
  <c r="H519" i="1"/>
  <c r="I519" i="1"/>
  <c r="J519" i="1"/>
  <c r="K519" i="1"/>
  <c r="K535" i="1" s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35" i="1" s="1"/>
  <c r="K529" i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G561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7" i="1"/>
  <c r="J607" i="1" s="1"/>
  <c r="G613" i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J630" i="1" s="1"/>
  <c r="G633" i="1"/>
  <c r="J633" i="1" s="1"/>
  <c r="G634" i="1"/>
  <c r="G635" i="1"/>
  <c r="G639" i="1"/>
  <c r="J639" i="1" s="1"/>
  <c r="G642" i="1"/>
  <c r="J642" i="1" s="1"/>
  <c r="H642" i="1"/>
  <c r="G643" i="1"/>
  <c r="J643" i="1" s="1"/>
  <c r="H643" i="1"/>
  <c r="G644" i="1"/>
  <c r="J644" i="1"/>
  <c r="H644" i="1"/>
  <c r="G645" i="1"/>
  <c r="H645" i="1"/>
  <c r="J645" i="1" s="1"/>
  <c r="C25" i="13"/>
  <c r="H33" i="13"/>
  <c r="F466" i="1"/>
  <c r="H612" i="1" s="1"/>
  <c r="F132" i="1"/>
  <c r="F185" i="1" s="1"/>
  <c r="G617" i="1" s="1"/>
  <c r="J617" i="1" s="1"/>
  <c r="C54" i="2"/>
  <c r="C55" i="2"/>
  <c r="F104" i="1"/>
  <c r="L194" i="1"/>
  <c r="C110" i="2" s="1"/>
  <c r="L190" i="1"/>
  <c r="C11" i="10" s="1"/>
  <c r="I330" i="1"/>
  <c r="I344" i="1"/>
  <c r="F330" i="1"/>
  <c r="F344" i="1" s="1"/>
  <c r="H535" i="1"/>
  <c r="C16" i="10" l="1"/>
  <c r="D7" i="13"/>
  <c r="C7" i="13" s="1"/>
  <c r="C111" i="2"/>
  <c r="G641" i="1"/>
  <c r="J641" i="1" s="1"/>
  <c r="H652" i="1"/>
  <c r="G32" i="2"/>
  <c r="G43" i="2" s="1"/>
  <c r="C120" i="2"/>
  <c r="J608" i="1"/>
  <c r="E55" i="2"/>
  <c r="E96" i="2" s="1"/>
  <c r="F43" i="2"/>
  <c r="K539" i="1"/>
  <c r="K542" i="1" s="1"/>
  <c r="L203" i="1"/>
  <c r="J638" i="1"/>
  <c r="G156" i="2"/>
  <c r="F137" i="2"/>
  <c r="D43" i="2"/>
  <c r="E43" i="2"/>
  <c r="C17" i="10"/>
  <c r="E16" i="13"/>
  <c r="C16" i="13" s="1"/>
  <c r="C117" i="2"/>
  <c r="J631" i="1"/>
  <c r="D73" i="2"/>
  <c r="D96" i="2" s="1"/>
  <c r="I451" i="1"/>
  <c r="H632" i="1" s="1"/>
  <c r="J632" i="1" s="1"/>
  <c r="L400" i="1"/>
  <c r="C131" i="2"/>
  <c r="H650" i="1"/>
  <c r="H654" i="1" s="1"/>
  <c r="G153" i="2"/>
  <c r="H185" i="1"/>
  <c r="G619" i="1" s="1"/>
  <c r="J619" i="1" s="1"/>
  <c r="G96" i="2"/>
  <c r="F33" i="13"/>
  <c r="E33" i="13"/>
  <c r="D35" i="13" s="1"/>
  <c r="C8" i="13"/>
  <c r="H638" i="1"/>
  <c r="J263" i="1"/>
  <c r="E120" i="2"/>
  <c r="F542" i="1"/>
  <c r="K540" i="1"/>
  <c r="I185" i="1"/>
  <c r="G620" i="1" s="1"/>
  <c r="J620" i="1" s="1"/>
  <c r="C133" i="2"/>
  <c r="C136" i="2" s="1"/>
  <c r="D31" i="13"/>
  <c r="C31" i="13" s="1"/>
  <c r="L330" i="1"/>
  <c r="L344" i="1" s="1"/>
  <c r="G623" i="1" s="1"/>
  <c r="J623" i="1" s="1"/>
  <c r="J612" i="1"/>
  <c r="G13" i="2"/>
  <c r="G19" i="2" s="1"/>
  <c r="J19" i="1"/>
  <c r="G611" i="1" s="1"/>
  <c r="G625" i="1"/>
  <c r="J625" i="1" s="1"/>
  <c r="C27" i="10"/>
  <c r="F653" i="1"/>
  <c r="I653" i="1" s="1"/>
  <c r="D6" i="13"/>
  <c r="C6" i="13" s="1"/>
  <c r="G203" i="1"/>
  <c r="G249" i="1" s="1"/>
  <c r="G263" i="1" s="1"/>
  <c r="L374" i="1"/>
  <c r="G626" i="1" s="1"/>
  <c r="J626" i="1" s="1"/>
  <c r="D119" i="2"/>
  <c r="D120" i="2" s="1"/>
  <c r="D137" i="2" s="1"/>
  <c r="H637" i="1"/>
  <c r="J637" i="1" s="1"/>
  <c r="C113" i="2"/>
  <c r="C15" i="10"/>
  <c r="F203" i="1"/>
  <c r="F249" i="1" s="1"/>
  <c r="F263" i="1" s="1"/>
  <c r="L221" i="1"/>
  <c r="G650" i="1" s="1"/>
  <c r="G654" i="1" s="1"/>
  <c r="C103" i="2"/>
  <c r="L192" i="1"/>
  <c r="D12" i="13"/>
  <c r="C12" i="13" s="1"/>
  <c r="J104" i="1"/>
  <c r="J185" i="1" s="1"/>
  <c r="C21" i="10"/>
  <c r="G542" i="1"/>
  <c r="C10" i="10"/>
  <c r="C116" i="2"/>
  <c r="E101" i="2"/>
  <c r="E107" i="2" s="1"/>
  <c r="D77" i="2"/>
  <c r="D83" i="2" s="1"/>
  <c r="C20" i="10"/>
  <c r="F22" i="13"/>
  <c r="C22" i="13" s="1"/>
  <c r="J43" i="1"/>
  <c r="G652" i="1"/>
  <c r="C19" i="10"/>
  <c r="D5" i="13"/>
  <c r="H239" i="1"/>
  <c r="H249" i="1" s="1"/>
  <c r="H263" i="1" s="1"/>
  <c r="C29" i="10"/>
  <c r="F652" i="1"/>
  <c r="I652" i="1" s="1"/>
  <c r="C5" i="13" l="1"/>
  <c r="D33" i="13"/>
  <c r="D36" i="13" s="1"/>
  <c r="L249" i="1"/>
  <c r="L263" i="1" s="1"/>
  <c r="G622" i="1" s="1"/>
  <c r="J622" i="1" s="1"/>
  <c r="F650" i="1"/>
  <c r="C13" i="10"/>
  <c r="C104" i="2"/>
  <c r="C107" i="2" s="1"/>
  <c r="C137" i="2" s="1"/>
  <c r="C36" i="10"/>
  <c r="G621" i="1"/>
  <c r="J621" i="1" s="1"/>
  <c r="G636" i="1"/>
  <c r="J44" i="1"/>
  <c r="H611" i="1" s="1"/>
  <c r="J611" i="1" s="1"/>
  <c r="G616" i="1"/>
  <c r="J616" i="1" s="1"/>
  <c r="H657" i="1"/>
  <c r="H662" i="1"/>
  <c r="E137" i="2"/>
  <c r="H636" i="1"/>
  <c r="G627" i="1"/>
  <c r="J627" i="1" s="1"/>
  <c r="G657" i="1"/>
  <c r="G662" i="1"/>
  <c r="C41" i="10" l="1"/>
  <c r="C28" i="10"/>
  <c r="F654" i="1"/>
  <c r="I650" i="1"/>
  <c r="I654" i="1" s="1"/>
  <c r="J636" i="1"/>
  <c r="H646" i="1"/>
  <c r="I662" i="1" l="1"/>
  <c r="C7" i="10" s="1"/>
  <c r="I657" i="1"/>
  <c r="F657" i="1"/>
  <c r="F662" i="1"/>
  <c r="C4" i="10" s="1"/>
  <c r="D22" i="10"/>
  <c r="D23" i="10"/>
  <c r="C30" i="10"/>
  <c r="D18" i="10"/>
  <c r="D25" i="10"/>
  <c r="D24" i="10"/>
  <c r="D11" i="10"/>
  <c r="D26" i="10"/>
  <c r="D12" i="10"/>
  <c r="D15" i="10"/>
  <c r="D16" i="10"/>
  <c r="D19" i="10"/>
  <c r="D27" i="10"/>
  <c r="D10" i="10"/>
  <c r="D17" i="10"/>
  <c r="D21" i="10"/>
  <c r="D20" i="10"/>
  <c r="D37" i="10"/>
  <c r="D40" i="10"/>
  <c r="D38" i="10"/>
  <c r="D35" i="10"/>
  <c r="D39" i="10"/>
  <c r="D36" i="10"/>
  <c r="D13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1032EC9-F3B7-4430-86A4-E0DCC55BFE6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85DD472-5CB6-4BB8-AE98-4ED025A1038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9017138-803E-4F64-A45E-19EC926E242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E9FDFBE-9A18-44AB-BE94-8B4D3BE4E85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50DDB5B-7CA3-42E0-8C4F-A147278B9B3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EFE037E-C254-48C9-973D-78EB1F80056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1EA06B0-F670-4C22-AB31-30CBF8F952F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5649529-BC29-4DA9-965C-8FF712AF6EC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0988AA5-A70E-41A4-A6DE-9AD066C234C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F3C81AE-1540-4EDB-9717-C628D017A76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886DCAE-8534-4DDF-958E-C8004DA8025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6D91C2A-CA5A-4C5C-B64F-3A75A334D90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<sst xmlns="http://schemas.openxmlformats.org/spreadsheetml/2006/main" count="3858" uniqueCount="895">
  <si>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</si>
  <si>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</si>
  <si>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</si>
  <si>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</si>
  <si>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</si>
  <si>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</si>
  <si>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</si>
  <si>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</si>
  <si>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</si>
  <si>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</si>
  <si>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</si>
  <si>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</si>
  <si>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</si>
  <si>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</si>
  <si>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</si>
  <si>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</si>
  <si>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</si>
  <si>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</si>
  <si>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</si>
  <si>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</si>
  <si>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</si>
  <si>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</si>
  <si>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</si>
  <si>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</si>
  <si>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</si>
  <si>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</si>
  <si>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</si>
  <si>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</si>
  <si>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</si>
  <si>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</si>
  <si>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</si>
  <si>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</si>
  <si>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</si>
  <si>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</si>
  <si>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</si>
  <si>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</si>
  <si>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</si>
  <si>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</si>
  <si>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</si>
  <si>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</si>
  <si>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</si>
  <si>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</si>
  <si>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</si>
  <si>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</si>
  <si>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</si>
  <si>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</si>
  <si>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</si>
  <si>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</si>
  <si>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</si>
  <si>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</si>
  <si>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</si>
  <si>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</si>
  <si>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</si>
  <si>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</si>
  <si>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</si>
  <si>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</si>
  <si>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</si>
  <si>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</si>
  <si>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</si>
  <si>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</si>
  <si>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</si>
  <si>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</si>
  <si>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</si>
  <si>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</si>
  <si>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</si>
  <si>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</si>
  <si>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</si>
  <si>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</si>
  <si>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</si>
  <si>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</si>
  <si>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</si>
  <si>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</si>
  <si>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</si>
  <si>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</si>
  <si>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</si>
  <si>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</si>
  <si>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</si>
  <si>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</si>
  <si>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</si>
  <si>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</si>
  <si>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</si>
  <si>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</si>
  <si>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</si>
  <si>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</si>
  <si>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</si>
  <si>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</si>
  <si>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</si>
  <si>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</si>
  <si>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</si>
  <si>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</si>
  <si>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</si>
  <si>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</si>
  <si>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</si>
  <si>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</si>
  <si>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</si>
  <si>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</si>
  <si>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</si>
  <si>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</si>
  <si>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</si>
  <si>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</si>
  <si>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</si>
  <si>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</si>
  <si>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</si>
  <si>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</si>
  <si>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</si>
  <si>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</si>
  <si>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</si>
  <si>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</si>
  <si>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</si>
  <si>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</si>
  <si>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</si>
  <si>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</si>
  <si>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</si>
  <si>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</si>
  <si>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</si>
  <si>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</si>
  <si>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</si>
  <si>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</si>
  <si>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</si>
  <si>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</si>
  <si>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</si>
  <si>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</si>
  <si>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</si>
  <si>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</si>
  <si>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</si>
  <si>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</si>
  <si>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</si>
  <si>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</si>
  <si>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</si>
  <si>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</si>
  <si>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</si>
  <si>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</si>
  <si>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</si>
  <si>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</si>
  <si>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</si>
  <si>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</si>
  <si>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</si>
  <si>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</si>
  <si>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</si>
  <si>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</si>
  <si>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</si>
  <si>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</si>
  <si>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</si>
  <si>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</si>
  <si>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</si>
  <si>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</si>
  <si>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</si>
  <si>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</si>
  <si>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</si>
  <si>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</si>
  <si>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</si>
  <si>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</si>
  <si>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</si>
  <si>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</si>
  <si>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</si>
  <si>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</si>
  <si>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</si>
  <si>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</si>
  <si>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</si>
  <si>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</si>
  <si>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</si>
  <si>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</si>
  <si>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</si>
  <si>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</si>
  <si>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</si>
  <si>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</si>
  <si>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</si>
  <si>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</si>
  <si>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</si>
  <si>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</si>
  <si>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</si>
  <si>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</si>
  <si>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</si>
  <si>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</si>
  <si>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</si>
  <si>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</si>
  <si>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</si>
  <si>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</si>
  <si>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</si>
  <si>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</si>
  <si>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</si>
  <si>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</si>
  <si>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</si>
  <si>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</si>
  <si>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</si>
  <si>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</si>
  <si>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</si>
  <si>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</si>
  <si>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</si>
  <si>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</si>
  <si>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</si>
  <si>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</si>
  <si>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</si>
  <si>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</si>
  <si>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</si>
  <si>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</si>
  <si>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</si>
  <si>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</si>
  <si>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</si>
  <si>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</si>
  <si>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</si>
  <si>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</si>
  <si>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</si>
  <si>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</si>
  <si>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</si>
  <si>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</si>
  <si>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</si>
  <si>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</si>
  <si>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</si>
  <si>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</si>
  <si>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</si>
  <si>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</si>
  <si>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</si>
  <si>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</si>
  <si>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</si>
  <si>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</si>
  <si>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</si>
  <si>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</si>
  <si>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</si>
  <si>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</si>
  <si>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</si>
  <si>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</si>
  <si>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</si>
  <si>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</si>
  <si>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</si>
  <si>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</si>
  <si>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</si>
  <si>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</si>
  <si>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</si>
  <si>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</si>
  <si>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</si>
  <si>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</si>
  <si>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</si>
  <si>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</si>
  <si>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</si>
  <si>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</si>
  <si>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</si>
  <si>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</si>
  <si>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</si>
  <si>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</si>
  <si>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</si>
  <si>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</si>
  <si>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</si>
  <si>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</si>
  <si>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</si>
  <si>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</si>
  <si>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</si>
  <si>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</si>
  <si>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</si>
  <si>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</si>
  <si>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</si>
  <si>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</si>
  <si>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</si>
  <si>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</si>
  <si>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</si>
  <si>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</si>
  <si>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</si>
  <si>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</si>
  <si>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</si>
  <si>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</si>
  <si>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</si>
  <si>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</si>
  <si>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</si>
  <si>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</si>
  <si>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</si>
  <si>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</si>
  <si>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</si>
  <si>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</si>
  <si>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</si>
  <si>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</si>
  <si>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</si>
  <si>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</si>
  <si>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</si>
  <si>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</si>
  <si>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</si>
  <si>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</si>
  <si>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</si>
  <si>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</si>
  <si>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</si>
  <si>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</si>
  <si>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</si>
  <si>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</si>
  <si>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</si>
  <si>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</si>
  <si>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</si>
  <si>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</si>
  <si>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</si>
  <si>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</si>
  <si>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</si>
  <si>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</si>
  <si>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</si>
  <si>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</si>
  <si>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</si>
  <si>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</si>
  <si>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</si>
  <si>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</si>
  <si>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</si>
  <si>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</si>
  <si>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</si>
  <si>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</si>
  <si>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</si>
  <si>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</si>
  <si>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</si>
  <si>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</si>
  <si>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</si>
  <si>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</si>
  <si>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</si>
  <si>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</si>
  <si>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</si>
  <si>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</si>
  <si>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</si>
  <si>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</si>
  <si>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</si>
  <si>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</si>
  <si>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</si>
  <si>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</si>
  <si>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</si>
  <si>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</si>
  <si>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</si>
  <si>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</si>
  <si>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</si>
  <si>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</si>
  <si>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</si>
  <si>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</si>
  <si>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</si>
  <si>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</si>
  <si>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</si>
  <si>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</si>
  <si>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</si>
  <si>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</si>
  <si>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</si>
  <si>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</si>
  <si>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</si>
  <si>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</si>
  <si>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</si>
  <si>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</si>
  <si>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</si>
  <si>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</si>
  <si>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</si>
  <si>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</si>
  <si>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</si>
  <si>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</si>
  <si>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</si>
  <si>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</si>
  <si>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</si>
  <si>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</si>
  <si>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</si>
  <si>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</si>
  <si>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</si>
  <si>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</si>
  <si>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</si>
  <si>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</si>
  <si>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</si>
  <si>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</si>
  <si>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</si>
  <si>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</si>
  <si>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</si>
  <si>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</si>
  <si>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</si>
  <si>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</si>
  <si>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</si>
  <si>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</si>
  <si>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</si>
  <si>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</si>
  <si>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</si>
  <si>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</si>
  <si>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</si>
  <si>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</si>
  <si>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</si>
  <si>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</si>
  <si>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</si>
  <si>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</si>
  <si>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</si>
  <si>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</si>
  <si>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</si>
  <si>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</si>
  <si>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</si>
  <si>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</si>
  <si>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</si>
  <si>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</si>
  <si>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</si>
  <si>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</si>
  <si>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</si>
  <si>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</si>
  <si>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</si>
  <si>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</si>
  <si>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</si>
  <si>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</si>
  <si>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</si>
  <si>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</si>
  <si>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</si>
  <si>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</si>
  <si>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</si>
  <si>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</si>
  <si>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</si>
  <si>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</si>
  <si>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</si>
  <si>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</si>
  <si>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</si>
  <si>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</si>
  <si>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</si>
  <si>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</si>
  <si>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</si>
  <si>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</si>
  <si>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</si>
  <si>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</si>
  <si>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</si>
  <si>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</si>
  <si>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</si>
  <si>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</si>
  <si>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</si>
  <si>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</si>
  <si>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</si>
  <si>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</si>
  <si>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</si>
  <si>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</si>
  <si>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</si>
  <si>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</si>
  <si>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</si>
  <si>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</si>
  <si>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</si>
  <si>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</si>
  <si>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</si>
  <si>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</si>
  <si>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</si>
  <si>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</si>
  <si>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</si>
  <si>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</si>
  <si>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</si>
  <si>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</si>
  <si>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</si>
  <si>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</si>
  <si>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</si>
  <si>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</si>
  <si>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</si>
  <si>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</si>
  <si>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</si>
  <si>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</si>
  <si>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</si>
  <si>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</si>
  <si>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</si>
  <si>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</si>
  <si>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</si>
  <si>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</si>
  <si>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</si>
  <si>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</si>
  <si>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</si>
  <si>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</si>
  <si>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</si>
  <si>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</si>
  <si>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</si>
  <si>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</si>
  <si>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</si>
  <si>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</si>
  <si>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</si>
  <si>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</si>
  <si>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</si>
  <si>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</si>
  <si>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</si>
  <si>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</si>
  <si>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</si>
  <si>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</si>
  <si>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</si>
  <si>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</si>
  <si>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</si>
  <si>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</si>
  <si>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</si>
  <si>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</si>
  <si>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</si>
  <si>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</si>
  <si>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</si>
  <si>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</si>
  <si>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</si>
  <si>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</si>
  <si>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</si>
  <si>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</si>
  <si>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</si>
  <si>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</si>
  <si>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</si>
  <si>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</si>
  <si>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</si>
  <si>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</si>
  <si>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</si>
  <si>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</si>
  <si>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</si>
  <si>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</si>
  <si>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</si>
  <si>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</si>
  <si>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</si>
  <si>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</si>
  <si>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</si>
  <si>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</si>
  <si>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</si>
  <si>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</si>
  <si>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</si>
  <si>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</si>
  <si>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</si>
  <si>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</si>
  <si>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</si>
  <si>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</si>
  <si>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</si>
  <si>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</si>
  <si>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</si>
  <si>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</si>
  <si>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</si>
  <si>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</si>
  <si>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</si>
  <si>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</si>
  <si>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</si>
  <si>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</si>
  <si>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</si>
  <si>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</si>
  <si>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</si>
  <si>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</si>
  <si>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</si>
  <si>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</si>
  <si>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</si>
  <si>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</si>
  <si>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</si>
  <si>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</si>
  <si>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</si>
  <si>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</si>
  <si>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</si>
  <si>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</si>
  <si>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</si>
  <si>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</si>
  <si>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</si>
  <si>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</si>
  <si>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</si>
  <si>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</si>
  <si>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</si>
  <si>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</si>
  <si>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</si>
  <si>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</si>
  <si>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</si>
  <si>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</si>
  <si>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</si>
  <si>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</si>
  <si>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</si>
  <si>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</si>
  <si>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</si>
  <si>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</si>
  <si>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</si>
  <si>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</si>
  <si>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</si>
  <si>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</si>
  <si>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</si>
  <si>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</si>
  <si>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</si>
  <si>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</si>
  <si>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</si>
  <si>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</si>
  <si>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</si>
  <si>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</si>
  <si>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</si>
  <si>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</si>
  <si>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</si>
  <si>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</si>
  <si>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</si>
  <si>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</si>
  <si>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</si>
  <si>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</si>
  <si>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</si>
  <si>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</si>
  <si>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</si>
  <si>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</si>
  <si>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</si>
  <si>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</si>
  <si>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</si>
  <si>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</si>
  <si>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</si>
  <si>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</si>
  <si>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</si>
  <si>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</si>
  <si>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</si>
  <si>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</si>
  <si>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</si>
  <si>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</si>
  <si>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</si>
  <si>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</si>
  <si>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</si>
  <si>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</si>
  <si>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</si>
  <si>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</si>
  <si>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</si>
  <si>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</si>
  <si>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</si>
  <si>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</si>
  <si>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</si>
  <si>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</si>
  <si>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</si>
  <si>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</si>
  <si>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</si>
  <si>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</si>
  <si>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</si>
  <si>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</si>
  <si>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</si>
  <si>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</si>
  <si>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</si>
  <si>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</si>
  <si>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</si>
  <si>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</si>
  <si>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</si>
  <si>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</si>
  <si>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</si>
  <si>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</si>
  <si>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</si>
  <si>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</si>
  <si>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</si>
  <si>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</si>
  <si>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</si>
  <si>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</si>
  <si>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</si>
  <si>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</si>
  <si>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</si>
  <si>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</si>
  <si>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</si>
  <si>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</si>
  <si>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</si>
  <si>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</si>
  <si>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</si>
  <si>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</si>
  <si>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</si>
  <si>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</si>
  <si>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</si>
  <si>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</si>
  <si>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</si>
  <si>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</si>
  <si>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</si>
  <si>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</si>
  <si>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</si>
  <si>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</si>
  <si>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</si>
  <si>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</si>
  <si>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</si>
  <si>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</si>
  <si>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</si>
  <si>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</si>
  <si>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</si>
  <si>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</si>
  <si>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</si>
  <si>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</si>
  <si>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</si>
  <si>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</si>
  <si>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</si>
  <si>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</si>
  <si>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</si>
  <si>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</si>
  <si>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</si>
  <si>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</si>
  <si>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</si>
  <si>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</si>
  <si>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</si>
  <si>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</si>
  <si>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</si>
  <si>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</si>
  <si>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</si>
  <si>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</si>
  <si>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</si>
  <si>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</si>
  <si>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</si>
  <si>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</si>
  <si>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</si>
  <si>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</si>
  <si>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</si>
  <si>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</si>
  <si>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</si>
  <si>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</si>
  <si>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</si>
  <si>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</si>
  <si>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</si>
  <si>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</si>
  <si>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</si>
  <si>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</si>
  <si>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</si>
  <si>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</si>
  <si>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</si>
  <si>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</si>
  <si>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</si>
  <si>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</si>
  <si>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</si>
  <si>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</si>
  <si>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</si>
  <si>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</si>
  <si>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</si>
  <si>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</si>
  <si>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</si>
  <si>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</si>
  <si>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</si>
  <si>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</si>
  <si>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</si>
  <si>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</si>
  <si>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</si>
  <si>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</si>
  <si>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</si>
  <si>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</si>
  <si>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</si>
  <si>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</si>
  <si>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</si>
  <si>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</si>
  <si>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</si>
  <si>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</si>
  <si>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</si>
  <si>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</si>
  <si>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</si>
  <si>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</si>
  <si>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</si>
  <si>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</si>
  <si>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</si>
  <si>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</si>
  <si>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</si>
  <si>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</si>
  <si>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</si>
  <si>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</si>
  <si>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</si>
  <si>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</si>
  <si>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</si>
  <si>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</si>
  <si>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</si>
  <si>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</si>
  <si>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</si>
  <si>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</si>
  <si>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</si>
  <si>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</si>
  <si>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</si>
  <si>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</si>
  <si>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</si>
  <si>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</si>
  <si>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</si>
  <si>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</si>
  <si>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</si>
  <si>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</si>
  <si>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</si>
  <si>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</si>
  <si>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</si>
  <si>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</si>
  <si>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</si>
  <si>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</si>
  <si>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</si>
  <si>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</si>
  <si>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</si>
  <si>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</si>
  <si>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</si>
  <si>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</si>
  <si>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</si>
  <si>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</si>
  <si>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</si>
  <si>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</si>
  <si>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</si>
  <si>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</si>
  <si>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</si>
  <si>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</si>
  <si>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</si>
  <si>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</si>
  <si>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</si>
  <si>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</si>
  <si>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</si>
  <si>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</si>
  <si>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</si>
  <si>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</si>
  <si>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</si>
  <si>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</si>
  <si>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</si>
  <si>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</si>
  <si>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</si>
  <si>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</si>
  <si>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</si>
  <si>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</si>
  <si>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</si>
  <si>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</si>
  <si>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</si>
  <si>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</si>
  <si>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</si>
  <si>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</si>
  <si>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</si>
  <si>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</si>
  <si>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</si>
  <si>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</si>
  <si>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</si>
  <si>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</si>
  <si>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</si>
  <si>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</si>
  <si>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</si>
  <si>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</si>
  <si>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</si>
  <si>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</si>
  <si>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</si>
  <si>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</si>
  <si>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</si>
  <si>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</si>
  <si>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</si>
  <si>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</si>
  <si>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</si>
  <si>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</si>
  <si>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</si>
  <si>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</si>
  <si>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</si>
  <si>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</si>
  <si>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</si>
  <si>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</si>
  <si>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</si>
  <si>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</si>
  <si>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</si>
  <si>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</si>
  <si>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</si>
  <si>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</si>
  <si>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</si>
  <si>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</si>
  <si>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</si>
  <si>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</si>
  <si>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</si>
  <si>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</si>
  <si>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</si>
  <si>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</si>
  <si>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</si>
  <si>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</si>
  <si>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</si>
  <si>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</si>
  <si>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</si>
  <si>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</si>
  <si>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</si>
  <si>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</si>
  <si>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</si>
  <si>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</si>
  <si>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</si>
  <si>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</si>
  <si>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</si>
  <si>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</si>
  <si>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</si>
  <si>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</si>
  <si>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</si>
  <si>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</si>
  <si>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</si>
  <si>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</si>
  <si>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</si>
  <si>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</si>
  <si>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</si>
  <si>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</si>
  <si>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</si>
  <si>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</si>
  <si>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</si>
  <si>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</si>
  <si>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</si>
  <si>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</si>
  <si>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</si>
  <si>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</si>
  <si>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</si>
  <si>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</si>
  <si>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</si>
  <si>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</si>
  <si>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</si>
  <si>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</si>
  <si>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</si>
  <si>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</si>
  <si>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</si>
  <si>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</si>
  <si>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</si>
  <si>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</si>
  <si>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</si>
  <si>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</si>
  <si>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</si>
  <si>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</si>
  <si>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</si>
  <si>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</si>
  <si>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</si>
  <si>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</si>
  <si>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</si>
  <si>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</si>
  <si>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</si>
  <si>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</si>
  <si>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</si>
  <si>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</si>
  <si>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</si>
  <si>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</si>
  <si>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</si>
  <si>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</si>
  <si>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</si>
  <si>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</si>
  <si>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</si>
  <si>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</si>
  <si>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</si>
  <si>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</si>
  <si>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</si>
  <si>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</si>
  <si>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</si>
  <si>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</si>
  <si>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</si>
  <si>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</si>
  <si>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</si>
  <si>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</si>
  <si>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</si>
  <si>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</si>
  <si>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</si>
  <si>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</si>
  <si>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Auburn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</si>
</sst>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CC55-57E5-44E9-8B2D-937CB76EB6E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29</v>
      </c>
      <c r="C2" s="21">
        <v>29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709124.07</v>
      </c>
      <c r="G9" s="18"/>
      <c r="H9" s="18"/>
      <c r="I9" s="18"/>
      <c r="J9" s="67">
        <f>SUM(I431)</f>
        <v>209380.21000000002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36253.57</v>
      </c>
      <c r="G12" s="18">
        <v>67212.06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16113.81</v>
      </c>
      <c r="G13" s="18">
        <v>2934.02</v>
      </c>
      <c r="H13" s="18">
        <v>106620.62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180.3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761491.45</v>
      </c>
      <c r="G19" s="41">
        <f>SUM(G9:G18)</f>
        <v>70326.38</v>
      </c>
      <c r="H19" s="41">
        <f>SUM(H9:H18)</f>
        <v>106620.62</v>
      </c>
      <c r="I19" s="41">
        <f>SUM(I9:I18)</f>
        <v>0</v>
      </c>
      <c r="J19" s="41">
        <f>SUM(J9:J18)</f>
        <v>209380.21000000002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103465.63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76145.66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11291.14</v>
      </c>
      <c r="G29" s="18">
        <v>93.98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5196</v>
      </c>
      <c r="H31" s="18">
        <v>3154.99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87436.800000000003</v>
      </c>
      <c r="G33" s="41">
        <f>SUM(G23:G32)</f>
        <v>5289.98</v>
      </c>
      <c r="H33" s="41">
        <f>SUM(H23:H32)</f>
        <v>106620.62000000001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173476.35</v>
      </c>
      <c r="G37" s="18">
        <v>34732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>
        <v>30304.400000000001</v>
      </c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100000</v>
      </c>
      <c r="G41" s="18"/>
      <c r="H41" s="18"/>
      <c r="I41" s="18"/>
      <c r="J41" s="13">
        <f>SUM(I449)</f>
        <v>209380.21000000002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400578.3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674054.64999999991</v>
      </c>
      <c r="G43" s="41">
        <f>SUM(G35:G42)</f>
        <v>65036.4</v>
      </c>
      <c r="H43" s="41">
        <f>SUM(H35:H42)</f>
        <v>0</v>
      </c>
      <c r="I43" s="41">
        <f>SUM(I35:I42)</f>
        <v>0</v>
      </c>
      <c r="J43" s="41">
        <f>SUM(J35:J42)</f>
        <v>209380.21000000002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761491.45</v>
      </c>
      <c r="G44" s="41">
        <f>G43+G33</f>
        <v>70326.38</v>
      </c>
      <c r="H44" s="41">
        <f>H43+H33</f>
        <v>106620.62000000001</v>
      </c>
      <c r="I44" s="41">
        <f>I43+I33</f>
        <v>0</v>
      </c>
      <c r="J44" s="41">
        <f>J43+J33</f>
        <v>209380.21000000002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6770254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6770254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10201.32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10201.32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1915.73</v>
      </c>
      <c r="G88" s="18"/>
      <c r="H88" s="18"/>
      <c r="I88" s="18"/>
      <c r="J88" s="18">
        <v>304.7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144655.76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2230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42667.57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5756.67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525.55999999999995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53095.53</v>
      </c>
      <c r="G103" s="41">
        <f>SUM(G88:G102)</f>
        <v>144655.76</v>
      </c>
      <c r="H103" s="41">
        <f>SUM(H88:H102)</f>
        <v>0</v>
      </c>
      <c r="I103" s="41">
        <f>SUM(I88:I102)</f>
        <v>0</v>
      </c>
      <c r="J103" s="41">
        <f>SUM(J88:J102)</f>
        <v>304.7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6833550.8500000006</v>
      </c>
      <c r="G104" s="41">
        <f>G52+G103</f>
        <v>144655.76</v>
      </c>
      <c r="H104" s="41">
        <f>H52+H71+H86+H103</f>
        <v>0</v>
      </c>
      <c r="I104" s="41">
        <f>I52+I103</f>
        <v>0</v>
      </c>
      <c r="J104" s="41">
        <f>J52+J103</f>
        <v>304.7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1801634.24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1606865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65344.76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3473844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62100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75118.990000000005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2538.9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144418.99</v>
      </c>
      <c r="G128" s="41">
        <f>SUM(G115:G127)</f>
        <v>2538.9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3618262.99</v>
      </c>
      <c r="G132" s="41">
        <f>G113+SUM(G128:G129)</f>
        <v>2538.9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39038.32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74451.63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50684.55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201865.32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45143.39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45143.39</v>
      </c>
      <c r="G154" s="41">
        <f>SUM(G142:G153)</f>
        <v>50684.55</v>
      </c>
      <c r="H154" s="41">
        <f>SUM(H142:H153)</f>
        <v>315355.27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930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45143.39</v>
      </c>
      <c r="G161" s="41">
        <f>G139+G154+SUM(G155:G160)</f>
        <v>50684.55</v>
      </c>
      <c r="H161" s="41">
        <f>H139+H154+SUM(H155:H160)</f>
        <v>316285.27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75000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75000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75000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10496957.23</v>
      </c>
      <c r="G185" s="47">
        <f>G104+G132+G161+G184</f>
        <v>197879.21000000002</v>
      </c>
      <c r="H185" s="47">
        <f>H104+H132+H161+H184</f>
        <v>316285.27</v>
      </c>
      <c r="I185" s="47">
        <f>I104+I132+I161+I184</f>
        <v>0</v>
      </c>
      <c r="J185" s="47">
        <f>J104+J132+J184</f>
        <v>75304.7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2154879.7200000002</v>
      </c>
      <c r="G189" s="18">
        <v>899875.62</v>
      </c>
      <c r="H189" s="18">
        <f>7200+329.45</f>
        <v>7529.45</v>
      </c>
      <c r="I189" s="18">
        <v>169232.77</v>
      </c>
      <c r="J189" s="18">
        <v>9343.86</v>
      </c>
      <c r="K189" s="18"/>
      <c r="L189" s="19">
        <f>SUM(F189:K189)</f>
        <v>3240861.4200000004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534924.01+17814.06+8289.7+65150</f>
        <v>626177.77</v>
      </c>
      <c r="G190" s="18">
        <f>218556.07+2199.74+759.24+18939.08</f>
        <v>240454.13</v>
      </c>
      <c r="H190" s="18">
        <f>28242.09+3078+900</f>
        <v>32220.09</v>
      </c>
      <c r="I190" s="18">
        <f>1552.53+199.7+269.67</f>
        <v>2021.9</v>
      </c>
      <c r="J190" s="18">
        <f>7144.25+563</f>
        <v>7707.25</v>
      </c>
      <c r="K190" s="18">
        <v>1041.29</v>
      </c>
      <c r="L190" s="19">
        <f>SUM(F190:K190)</f>
        <v>909622.43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13047+14200</f>
        <v>27247</v>
      </c>
      <c r="G192" s="18">
        <f>1764.43+1290.83</f>
        <v>3055.26</v>
      </c>
      <c r="H192" s="18">
        <f>1800+5495</f>
        <v>7295</v>
      </c>
      <c r="I192" s="18">
        <f>1995.63+1786.52</f>
        <v>3782.15</v>
      </c>
      <c r="J192" s="18">
        <f>4670.04</f>
        <v>4670.04</v>
      </c>
      <c r="K192" s="18">
        <f>440</f>
        <v>440</v>
      </c>
      <c r="L192" s="19">
        <f>SUM(F192:K192)</f>
        <v>46489.450000000004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93985+68160.65+105445+46827.57</f>
        <v>314418.22000000003</v>
      </c>
      <c r="G194" s="18">
        <f>34980+33176.51+2635.52+36705.59+16268.48</f>
        <v>123766.1</v>
      </c>
      <c r="H194" s="18">
        <f>2000+29068.25+125+52445.85+4836.79+20772.61+753.6</f>
        <v>110002.1</v>
      </c>
      <c r="I194" s="18">
        <f>11414.86+3443.9+1773.61+612.54+1211.66+1720.34</f>
        <v>20176.91</v>
      </c>
      <c r="J194" s="18">
        <f>517.5+4122</f>
        <v>4639.5</v>
      </c>
      <c r="K194" s="18">
        <v>2131.1999999999998</v>
      </c>
      <c r="L194" s="19">
        <f t="shared" ref="L194:L200" si="0">SUM(F194:K194)</f>
        <v>575134.03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1200+52669.13</f>
        <v>53869.13</v>
      </c>
      <c r="G195" s="18">
        <f>2020.6+13913.8</f>
        <v>15934.4</v>
      </c>
      <c r="H195" s="18">
        <f>500+480</f>
        <v>980</v>
      </c>
      <c r="I195" s="18">
        <f>10103.36</f>
        <v>10103.36</v>
      </c>
      <c r="J195" s="18">
        <v>2087.48</v>
      </c>
      <c r="K195" s="18">
        <v>35</v>
      </c>
      <c r="L195" s="19">
        <f t="shared" si="0"/>
        <v>83009.37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10400</v>
      </c>
      <c r="G196" s="18">
        <v>978.81</v>
      </c>
      <c r="H196" s="18">
        <f>32270+230808</f>
        <v>263078</v>
      </c>
      <c r="I196" s="18">
        <v>4033.16</v>
      </c>
      <c r="J196" s="18"/>
      <c r="K196" s="18">
        <v>4088</v>
      </c>
      <c r="L196" s="19">
        <f t="shared" si="0"/>
        <v>282577.96999999997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230049.99</v>
      </c>
      <c r="G197" s="18">
        <v>98393.37</v>
      </c>
      <c r="H197" s="18">
        <f>23620.77+14428.78</f>
        <v>38049.550000000003</v>
      </c>
      <c r="I197" s="18">
        <v>798.18</v>
      </c>
      <c r="J197" s="18">
        <v>323</v>
      </c>
      <c r="K197" s="18">
        <v>940</v>
      </c>
      <c r="L197" s="19">
        <f t="shared" si="0"/>
        <v>368554.08999999997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177469.55</v>
      </c>
      <c r="G199" s="18">
        <v>87751.59</v>
      </c>
      <c r="H199" s="18">
        <f>51093.24+118535.64+18707.47</f>
        <v>188336.35</v>
      </c>
      <c r="I199" s="18">
        <v>141705.85</v>
      </c>
      <c r="J199" s="18"/>
      <c r="K199" s="18"/>
      <c r="L199" s="19">
        <f t="shared" si="0"/>
        <v>595263.34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4925.33+6895.92+261034.19+127667</f>
        <v>400522.44</v>
      </c>
      <c r="I200" s="18"/>
      <c r="J200" s="18"/>
      <c r="K200" s="18"/>
      <c r="L200" s="19">
        <f t="shared" si="0"/>
        <v>400522.44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65043.64</f>
        <v>65043.64</v>
      </c>
      <c r="G201" s="18">
        <f>11879.54</f>
        <v>11879.54</v>
      </c>
      <c r="H201" s="18">
        <f>420+16516.07+1450.9</f>
        <v>18386.97</v>
      </c>
      <c r="I201" s="18">
        <f>19893.27</f>
        <v>19893.27</v>
      </c>
      <c r="J201" s="18">
        <v>38763.279999999999</v>
      </c>
      <c r="K201" s="18">
        <v>232</v>
      </c>
      <c r="L201" s="19">
        <f>SUM(F201:K201)</f>
        <v>154198.70000000001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3659555.02</v>
      </c>
      <c r="G203" s="41">
        <f t="shared" si="1"/>
        <v>1482088.82</v>
      </c>
      <c r="H203" s="41">
        <f t="shared" si="1"/>
        <v>1066399.95</v>
      </c>
      <c r="I203" s="41">
        <f t="shared" si="1"/>
        <v>371747.55</v>
      </c>
      <c r="J203" s="41">
        <f t="shared" si="1"/>
        <v>67534.41</v>
      </c>
      <c r="K203" s="41">
        <f t="shared" si="1"/>
        <v>8907.49</v>
      </c>
      <c r="L203" s="41">
        <f t="shared" si="1"/>
        <v>6656233.2400000012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f>51121.55+274</f>
        <v>51395.55</v>
      </c>
      <c r="I208" s="18"/>
      <c r="J208" s="18"/>
      <c r="K208" s="18"/>
      <c r="L208" s="19">
        <f>SUM(F208:K208)</f>
        <v>51395.55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51395.55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51395.55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2506244.58</v>
      </c>
      <c r="I225" s="18"/>
      <c r="J225" s="18"/>
      <c r="K225" s="18"/>
      <c r="L225" s="19">
        <f>SUM(F225:K225)</f>
        <v>2506244.58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13176.38+682969.04+95871.41+61733.24+294</f>
        <v>854044.07000000007</v>
      </c>
      <c r="I226" s="18"/>
      <c r="J226" s="18"/>
      <c r="K226" s="18"/>
      <c r="L226" s="19">
        <f>SUM(F226:K226)</f>
        <v>854044.07000000007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7200</v>
      </c>
      <c r="I228" s="18"/>
      <c r="J228" s="18"/>
      <c r="K228" s="18"/>
      <c r="L228" s="19">
        <f>SUM(F228:K228)</f>
        <v>7200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89207.8+51957.5</f>
        <v>141165.29999999999</v>
      </c>
      <c r="I236" s="18"/>
      <c r="J236" s="18"/>
      <c r="K236" s="18"/>
      <c r="L236" s="19">
        <f t="shared" si="4"/>
        <v>141165.29999999999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3508653.95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3508653.95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3659555.02</v>
      </c>
      <c r="G249" s="41">
        <f t="shared" si="8"/>
        <v>1482088.82</v>
      </c>
      <c r="H249" s="41">
        <f t="shared" si="8"/>
        <v>4626449.45</v>
      </c>
      <c r="I249" s="41">
        <f t="shared" si="8"/>
        <v>371747.55</v>
      </c>
      <c r="J249" s="41">
        <f t="shared" si="8"/>
        <v>67534.41</v>
      </c>
      <c r="K249" s="41">
        <f t="shared" si="8"/>
        <v>8907.49</v>
      </c>
      <c r="L249" s="41">
        <f t="shared" si="8"/>
        <v>10216282.740000002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75000</v>
      </c>
      <c r="L258" s="19">
        <f t="shared" si="9"/>
        <v>75000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75000</v>
      </c>
      <c r="L262" s="41">
        <f t="shared" si="9"/>
        <v>75000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3659555.02</v>
      </c>
      <c r="G263" s="42">
        <f t="shared" si="11"/>
        <v>1482088.82</v>
      </c>
      <c r="H263" s="42">
        <f t="shared" si="11"/>
        <v>4626449.45</v>
      </c>
      <c r="I263" s="42">
        <f t="shared" si="11"/>
        <v>371747.55</v>
      </c>
      <c r="J263" s="42">
        <f t="shared" si="11"/>
        <v>67534.41</v>
      </c>
      <c r="K263" s="42">
        <f t="shared" si="11"/>
        <v>83907.49</v>
      </c>
      <c r="L263" s="42">
        <f t="shared" si="11"/>
        <v>10291282.740000002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31567.85</v>
      </c>
      <c r="G268" s="18">
        <v>4917.78</v>
      </c>
      <c r="H268" s="18">
        <v>930</v>
      </c>
      <c r="I268" s="18">
        <v>377.07</v>
      </c>
      <c r="J268" s="18">
        <v>31519</v>
      </c>
      <c r="K268" s="18"/>
      <c r="L268" s="19">
        <f>SUM(F268:K268)</f>
        <v>69311.7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101406.14</v>
      </c>
      <c r="G269" s="18">
        <v>17245.810000000001</v>
      </c>
      <c r="H269" s="18">
        <v>5159.97</v>
      </c>
      <c r="I269" s="18">
        <v>501.6</v>
      </c>
      <c r="J269" s="18">
        <v>801.16</v>
      </c>
      <c r="K269" s="18"/>
      <c r="L269" s="19">
        <f>SUM(F269:K269)</f>
        <v>125114.68000000001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16305.99</v>
      </c>
      <c r="G273" s="18">
        <v>1311.62</v>
      </c>
      <c r="H273" s="18">
        <v>30835.38</v>
      </c>
      <c r="I273" s="18">
        <v>477.64</v>
      </c>
      <c r="J273" s="18"/>
      <c r="K273" s="18"/>
      <c r="L273" s="19">
        <f t="shared" ref="L273:L279" si="12">SUM(F273:K273)</f>
        <v>48930.630000000005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1617.46</v>
      </c>
      <c r="G274" s="18">
        <v>244.82</v>
      </c>
      <c r="H274" s="18">
        <v>33492.36</v>
      </c>
      <c r="I274" s="18">
        <v>5824.46</v>
      </c>
      <c r="J274" s="18">
        <v>12345</v>
      </c>
      <c r="K274" s="18"/>
      <c r="L274" s="19">
        <f t="shared" si="12"/>
        <v>53524.1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10958.17</v>
      </c>
      <c r="L277" s="19">
        <f t="shared" si="12"/>
        <v>10958.17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730</v>
      </c>
      <c r="G280" s="18">
        <v>108.98</v>
      </c>
      <c r="H280" s="18">
        <v>4038.34</v>
      </c>
      <c r="I280" s="18">
        <v>333</v>
      </c>
      <c r="J280" s="18">
        <v>3235.67</v>
      </c>
      <c r="K280" s="18"/>
      <c r="L280" s="19">
        <f>SUM(F280:K280)</f>
        <v>8445.99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151627.43999999997</v>
      </c>
      <c r="G282" s="42">
        <f t="shared" si="13"/>
        <v>23829.01</v>
      </c>
      <c r="H282" s="42">
        <f t="shared" si="13"/>
        <v>74456.049999999988</v>
      </c>
      <c r="I282" s="42">
        <f t="shared" si="13"/>
        <v>7513.77</v>
      </c>
      <c r="J282" s="42">
        <f t="shared" si="13"/>
        <v>47900.83</v>
      </c>
      <c r="K282" s="42">
        <f t="shared" si="13"/>
        <v>10958.17</v>
      </c>
      <c r="L282" s="41">
        <f t="shared" si="13"/>
        <v>316285.26999999996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151627.43999999997</v>
      </c>
      <c r="G330" s="41">
        <f t="shared" si="20"/>
        <v>23829.01</v>
      </c>
      <c r="H330" s="41">
        <f t="shared" si="20"/>
        <v>74456.049999999988</v>
      </c>
      <c r="I330" s="41">
        <f t="shared" si="20"/>
        <v>7513.77</v>
      </c>
      <c r="J330" s="41">
        <f t="shared" si="20"/>
        <v>47900.83</v>
      </c>
      <c r="K330" s="41">
        <f t="shared" si="20"/>
        <v>10958.17</v>
      </c>
      <c r="L330" s="41">
        <f t="shared" si="20"/>
        <v>316285.26999999996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151627.43999999997</v>
      </c>
      <c r="G344" s="41">
        <f>G330</f>
        <v>23829.01</v>
      </c>
      <c r="H344" s="41">
        <f>H330</f>
        <v>74456.049999999988</v>
      </c>
      <c r="I344" s="41">
        <f>I330</f>
        <v>7513.77</v>
      </c>
      <c r="J344" s="41">
        <f>J330</f>
        <v>47900.83</v>
      </c>
      <c r="K344" s="47">
        <f>K330+K343</f>
        <v>10958.17</v>
      </c>
      <c r="L344" s="41">
        <f>L330+L343</f>
        <v>316285.26999999996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62732.09</v>
      </c>
      <c r="G350" s="18">
        <v>25072.82</v>
      </c>
      <c r="H350" s="18">
        <v>3146.23</v>
      </c>
      <c r="I350" s="18">
        <v>96856.93</v>
      </c>
      <c r="J350" s="18">
        <v>5958</v>
      </c>
      <c r="K350" s="18"/>
      <c r="L350" s="13">
        <f>SUM(F350:K350)</f>
        <v>193766.07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62732.09</v>
      </c>
      <c r="G354" s="47">
        <f t="shared" si="22"/>
        <v>25072.82</v>
      </c>
      <c r="H354" s="47">
        <f t="shared" si="22"/>
        <v>3146.23</v>
      </c>
      <c r="I354" s="47">
        <f t="shared" si="22"/>
        <v>96856.93</v>
      </c>
      <c r="J354" s="47">
        <f t="shared" si="22"/>
        <v>5958</v>
      </c>
      <c r="K354" s="47">
        <f t="shared" si="22"/>
        <v>0</v>
      </c>
      <c r="L354" s="47">
        <f t="shared" si="22"/>
        <v>193766.07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88134.83</v>
      </c>
      <c r="G359" s="18"/>
      <c r="H359" s="18"/>
      <c r="I359" s="56">
        <f>SUM(F359:H359)</f>
        <v>88134.83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8722.1</v>
      </c>
      <c r="G360" s="63"/>
      <c r="H360" s="63"/>
      <c r="I360" s="56">
        <f>SUM(F360:H360)</f>
        <v>8722.1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96856.930000000008</v>
      </c>
      <c r="G361" s="47">
        <f>SUM(G359:G360)</f>
        <v>0</v>
      </c>
      <c r="H361" s="47">
        <f>SUM(H359:H360)</f>
        <v>0</v>
      </c>
      <c r="I361" s="47">
        <f>SUM(I359:I360)</f>
        <v>96856.930000000008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v>50000</v>
      </c>
      <c r="H380" s="18">
        <v>98.06</v>
      </c>
      <c r="I380" s="18"/>
      <c r="J380" s="24" t="s">
        <v>312</v>
      </c>
      <c r="K380" s="24" t="s">
        <v>312</v>
      </c>
      <c r="L380" s="56">
        <f t="shared" si="25"/>
        <v>50098.06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98.06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50098.06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206.64</v>
      </c>
      <c r="I389" s="18"/>
      <c r="J389" s="24" t="s">
        <v>312</v>
      </c>
      <c r="K389" s="24" t="s">
        <v>312</v>
      </c>
      <c r="L389" s="56">
        <f t="shared" si="26"/>
        <v>25206.639999999999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206.64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25206.639999999999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75000</v>
      </c>
      <c r="H400" s="47">
        <f>H385+H393+H399</f>
        <v>304.7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75304.7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82670.14</v>
      </c>
      <c r="G431" s="18">
        <v>126710.07</v>
      </c>
      <c r="H431" s="18"/>
      <c r="I431" s="56">
        <f t="shared" ref="I431:I437" si="33">SUM(F431:H431)</f>
        <v>209380.21000000002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82670.14</v>
      </c>
      <c r="G438" s="13">
        <f>SUM(G431:G437)</f>
        <v>126710.07</v>
      </c>
      <c r="H438" s="13">
        <f>SUM(H431:H437)</f>
        <v>0</v>
      </c>
      <c r="I438" s="13">
        <f>SUM(I431:I437)</f>
        <v>209380.21000000002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82670.14</v>
      </c>
      <c r="G449" s="18">
        <v>126710.07</v>
      </c>
      <c r="H449" s="18"/>
      <c r="I449" s="56">
        <f>SUM(F449:H449)</f>
        <v>209380.21000000002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82670.14</v>
      </c>
      <c r="G450" s="83">
        <f>SUM(G446:G449)</f>
        <v>126710.07</v>
      </c>
      <c r="H450" s="83">
        <f>SUM(H446:H449)</f>
        <v>0</v>
      </c>
      <c r="I450" s="83">
        <f>SUM(I446:I449)</f>
        <v>209380.21000000002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82670.14</v>
      </c>
      <c r="G451" s="42">
        <f>G444+G450</f>
        <v>126710.07</v>
      </c>
      <c r="H451" s="42">
        <f>H444+H450</f>
        <v>0</v>
      </c>
      <c r="I451" s="42">
        <f>I444+I450</f>
        <v>209380.21000000002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468380.15999999997</v>
      </c>
      <c r="G455" s="18">
        <v>60923.26</v>
      </c>
      <c r="H455" s="18">
        <v>0</v>
      </c>
      <c r="I455" s="18">
        <v>0</v>
      </c>
      <c r="J455" s="18">
        <v>134075.51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10496957.23</v>
      </c>
      <c r="G458" s="18">
        <v>197879.21</v>
      </c>
      <c r="H458" s="18">
        <v>316285.27</v>
      </c>
      <c r="I458" s="18"/>
      <c r="J458" s="18">
        <v>75304.7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10496957.23</v>
      </c>
      <c r="G460" s="53">
        <f>SUM(G458:G459)</f>
        <v>197879.21</v>
      </c>
      <c r="H460" s="53">
        <f>SUM(H458:H459)</f>
        <v>316285.27</v>
      </c>
      <c r="I460" s="53">
        <f>SUM(I458:I459)</f>
        <v>0</v>
      </c>
      <c r="J460" s="53">
        <f>SUM(J458:J459)</f>
        <v>75304.7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10291282.74</v>
      </c>
      <c r="G462" s="18">
        <v>193766.07</v>
      </c>
      <c r="H462" s="18">
        <v>316285.27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10291282.74</v>
      </c>
      <c r="G464" s="53">
        <f>SUM(G462:G463)</f>
        <v>193766.07</v>
      </c>
      <c r="H464" s="53">
        <f>SUM(H462:H463)</f>
        <v>316285.27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674054.65000000037</v>
      </c>
      <c r="G466" s="53">
        <f>(G455+G460)- G464</f>
        <v>65036.399999999994</v>
      </c>
      <c r="H466" s="53">
        <f>(H455+H460)- H464</f>
        <v>0</v>
      </c>
      <c r="I466" s="53">
        <f>(I455+I460)- I464</f>
        <v>0</v>
      </c>
      <c r="J466" s="53">
        <f>(J455+J460)- J464</f>
        <v>209380.21000000002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623614.52</v>
      </c>
      <c r="G511" s="18">
        <v>202338.19</v>
      </c>
      <c r="H511" s="18">
        <f>5159.97+3297.6+900</f>
        <v>9357.57</v>
      </c>
      <c r="I511" s="18">
        <v>2523.5</v>
      </c>
      <c r="J511" s="18">
        <v>8508.41</v>
      </c>
      <c r="K511" s="18"/>
      <c r="L511" s="88">
        <f>SUM(F511:K511)</f>
        <v>846342.19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f>51121.55+274</f>
        <v>51395.55</v>
      </c>
      <c r="I512" s="18"/>
      <c r="J512" s="18"/>
      <c r="K512" s="18"/>
      <c r="L512" s="88">
        <f>SUM(F512:K512)</f>
        <v>51395.55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682969.04+95871.41+61733.24+294</f>
        <v>840867.69000000006</v>
      </c>
      <c r="I513" s="18"/>
      <c r="J513" s="18"/>
      <c r="K513" s="18"/>
      <c r="L513" s="88">
        <f>SUM(F513:K513)</f>
        <v>840867.69000000006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623614.52</v>
      </c>
      <c r="G514" s="108">
        <f t="shared" ref="G514:L514" si="35">SUM(G511:G513)</f>
        <v>202338.19</v>
      </c>
      <c r="H514" s="108">
        <f t="shared" si="35"/>
        <v>901620.81</v>
      </c>
      <c r="I514" s="108">
        <f t="shared" si="35"/>
        <v>2523.5</v>
      </c>
      <c r="J514" s="108">
        <f t="shared" si="35"/>
        <v>8508.41</v>
      </c>
      <c r="K514" s="108">
        <f t="shared" si="35"/>
        <v>0</v>
      </c>
      <c r="L514" s="89">
        <f t="shared" si="35"/>
        <v>1738605.4300000002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167648.56</v>
      </c>
      <c r="G516" s="18">
        <v>56785.88</v>
      </c>
      <c r="H516" s="18">
        <f>148661.01-13176.38-635.27</f>
        <v>134849.36000000002</v>
      </c>
      <c r="I516" s="18">
        <v>4075.45</v>
      </c>
      <c r="J516" s="18">
        <v>4122</v>
      </c>
      <c r="K516" s="18"/>
      <c r="L516" s="88">
        <f>SUM(F516:K516)</f>
        <v>367481.25000000006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13176.38</v>
      </c>
      <c r="I518" s="18"/>
      <c r="J518" s="18"/>
      <c r="K518" s="18"/>
      <c r="L518" s="88">
        <f>SUM(F518:K518)</f>
        <v>13176.38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167648.56</v>
      </c>
      <c r="G519" s="89">
        <f t="shared" ref="G519:L519" si="36">SUM(G516:G518)</f>
        <v>56785.88</v>
      </c>
      <c r="H519" s="89">
        <f t="shared" si="36"/>
        <v>148025.74000000002</v>
      </c>
      <c r="I519" s="89">
        <f t="shared" si="36"/>
        <v>4075.45</v>
      </c>
      <c r="J519" s="89">
        <f t="shared" si="36"/>
        <v>4122</v>
      </c>
      <c r="K519" s="89">
        <f t="shared" si="36"/>
        <v>0</v>
      </c>
      <c r="L519" s="89">
        <f t="shared" si="36"/>
        <v>380657.63000000006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103969.39</v>
      </c>
      <c r="G521" s="18">
        <v>55361.75</v>
      </c>
      <c r="H521" s="18">
        <v>1428.49</v>
      </c>
      <c r="I521" s="18"/>
      <c r="J521" s="18"/>
      <c r="K521" s="18">
        <v>1041.29</v>
      </c>
      <c r="L521" s="88">
        <f>SUM(F521:K521)</f>
        <v>161800.92000000001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103969.39</v>
      </c>
      <c r="G524" s="89">
        <f t="shared" ref="G524:L524" si="37">SUM(G521:G523)</f>
        <v>55361.75</v>
      </c>
      <c r="H524" s="89">
        <f t="shared" si="37"/>
        <v>1428.49</v>
      </c>
      <c r="I524" s="89">
        <f t="shared" si="37"/>
        <v>0</v>
      </c>
      <c r="J524" s="89">
        <f t="shared" si="37"/>
        <v>0</v>
      </c>
      <c r="K524" s="89">
        <f t="shared" si="37"/>
        <v>1041.29</v>
      </c>
      <c r="L524" s="89">
        <f t="shared" si="37"/>
        <v>161800.92000000001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635.27</v>
      </c>
      <c r="I526" s="18"/>
      <c r="J526" s="18"/>
      <c r="K526" s="18"/>
      <c r="L526" s="88">
        <f>SUM(F526:K526)</f>
        <v>635.27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635.27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635.27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127667</v>
      </c>
      <c r="I531" s="18"/>
      <c r="J531" s="18"/>
      <c r="K531" s="18"/>
      <c r="L531" s="88">
        <f>SUM(F531:K531)</f>
        <v>127667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51957.5</v>
      </c>
      <c r="I533" s="18"/>
      <c r="J533" s="18"/>
      <c r="K533" s="18"/>
      <c r="L533" s="88">
        <f>SUM(F533:K533)</f>
        <v>51957.5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179624.5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179624.5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895232.47000000009</v>
      </c>
      <c r="G535" s="89">
        <f t="shared" ref="G535:L535" si="40">G514+G519+G524+G529+G534</f>
        <v>314485.82</v>
      </c>
      <c r="H535" s="89">
        <f t="shared" si="40"/>
        <v>1231334.81</v>
      </c>
      <c r="I535" s="89">
        <f t="shared" si="40"/>
        <v>6598.95</v>
      </c>
      <c r="J535" s="89">
        <f t="shared" si="40"/>
        <v>12630.41</v>
      </c>
      <c r="K535" s="89">
        <f t="shared" si="40"/>
        <v>1041.29</v>
      </c>
      <c r="L535" s="89">
        <f t="shared" si="40"/>
        <v>2461323.75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846342.19</v>
      </c>
      <c r="G539" s="87">
        <f>L516</f>
        <v>367481.25000000006</v>
      </c>
      <c r="H539" s="87">
        <f>L521</f>
        <v>161800.92000000001</v>
      </c>
      <c r="I539" s="87">
        <f>L526</f>
        <v>635.27</v>
      </c>
      <c r="J539" s="87">
        <f>L531</f>
        <v>127667</v>
      </c>
      <c r="K539" s="87">
        <f>SUM(F539:J539)</f>
        <v>1503926.63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51395.55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51395.55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840867.69000000006</v>
      </c>
      <c r="G541" s="87">
        <f>L518</f>
        <v>13176.38</v>
      </c>
      <c r="H541" s="87">
        <f>L523</f>
        <v>0</v>
      </c>
      <c r="I541" s="87">
        <f>L528</f>
        <v>0</v>
      </c>
      <c r="J541" s="87">
        <f>L533</f>
        <v>51957.5</v>
      </c>
      <c r="K541" s="87">
        <f>SUM(F541:J541)</f>
        <v>906001.57000000007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1738605.4300000002</v>
      </c>
      <c r="G542" s="89">
        <f t="shared" si="41"/>
        <v>380657.63000000006</v>
      </c>
      <c r="H542" s="89">
        <f t="shared" si="41"/>
        <v>161800.92000000001</v>
      </c>
      <c r="I542" s="89">
        <f t="shared" si="41"/>
        <v>635.27</v>
      </c>
      <c r="J542" s="89">
        <f t="shared" si="41"/>
        <v>179624.5</v>
      </c>
      <c r="K542" s="89">
        <f t="shared" si="41"/>
        <v>2461323.75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8289.7000000000007</v>
      </c>
      <c r="G552" s="18">
        <v>759.24</v>
      </c>
      <c r="H552" s="18"/>
      <c r="I552" s="18">
        <v>199.7</v>
      </c>
      <c r="J552" s="18"/>
      <c r="K552" s="18"/>
      <c r="L552" s="88">
        <f>SUM(F552:K552)</f>
        <v>9248.6400000000012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8289.7000000000007</v>
      </c>
      <c r="G555" s="89">
        <f t="shared" si="43"/>
        <v>759.24</v>
      </c>
      <c r="H555" s="89">
        <f t="shared" si="43"/>
        <v>0</v>
      </c>
      <c r="I555" s="89">
        <f t="shared" si="43"/>
        <v>199.7</v>
      </c>
      <c r="J555" s="89">
        <f t="shared" si="43"/>
        <v>0</v>
      </c>
      <c r="K555" s="89">
        <f t="shared" si="43"/>
        <v>0</v>
      </c>
      <c r="L555" s="89">
        <f t="shared" si="43"/>
        <v>9248.6400000000012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65150</v>
      </c>
      <c r="G557" s="18">
        <v>18939.080000000002</v>
      </c>
      <c r="H557" s="18"/>
      <c r="I557" s="18">
        <v>269.67</v>
      </c>
      <c r="J557" s="18">
        <v>563</v>
      </c>
      <c r="K557" s="18"/>
      <c r="L557" s="88">
        <f>SUM(F557:K557)</f>
        <v>84921.75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65150</v>
      </c>
      <c r="G560" s="194">
        <f t="shared" ref="G560:L560" si="44">SUM(G557:G559)</f>
        <v>18939.080000000002</v>
      </c>
      <c r="H560" s="194">
        <f t="shared" si="44"/>
        <v>0</v>
      </c>
      <c r="I560" s="194">
        <f t="shared" si="44"/>
        <v>269.67</v>
      </c>
      <c r="J560" s="194">
        <f t="shared" si="44"/>
        <v>563</v>
      </c>
      <c r="K560" s="194">
        <f t="shared" si="44"/>
        <v>0</v>
      </c>
      <c r="L560" s="194">
        <f t="shared" si="44"/>
        <v>84921.75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73439.7</v>
      </c>
      <c r="G561" s="89">
        <f t="shared" ref="G561:L561" si="45">G550+G555+G560</f>
        <v>19698.320000000003</v>
      </c>
      <c r="H561" s="89">
        <f t="shared" si="45"/>
        <v>0</v>
      </c>
      <c r="I561" s="89">
        <f t="shared" si="45"/>
        <v>469.37</v>
      </c>
      <c r="J561" s="89">
        <f t="shared" si="45"/>
        <v>563</v>
      </c>
      <c r="K561" s="89">
        <f t="shared" si="45"/>
        <v>0</v>
      </c>
      <c r="L561" s="89">
        <f t="shared" si="45"/>
        <v>94170.39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1753059.3</v>
      </c>
      <c r="I565" s="87">
        <f>SUM(F565:H565)</f>
        <v>1753059.3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753185.28000000003</v>
      </c>
      <c r="I567" s="87">
        <f t="shared" si="46"/>
        <v>753185.28000000003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682969.04</v>
      </c>
      <c r="I569" s="87">
        <f t="shared" si="46"/>
        <v>682969.04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3297.6+900</f>
        <v>4197.6000000000004</v>
      </c>
      <c r="G572" s="18">
        <f>51121.55+274</f>
        <v>51395.55</v>
      </c>
      <c r="H572" s="18">
        <f>95871.41+294+61733.24</f>
        <v>157898.65</v>
      </c>
      <c r="I572" s="87">
        <f t="shared" si="46"/>
        <v>213491.8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261034.19</v>
      </c>
      <c r="I581" s="18"/>
      <c r="J581" s="18">
        <v>89207.8</v>
      </c>
      <c r="K581" s="104">
        <f t="shared" ref="K581:K587" si="47">SUM(H581:J581)</f>
        <v>350241.99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127667</v>
      </c>
      <c r="I582" s="18"/>
      <c r="J582" s="18">
        <v>51957.5</v>
      </c>
      <c r="K582" s="104">
        <f t="shared" si="47"/>
        <v>179624.5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6895.92</v>
      </c>
      <c r="I584" s="18"/>
      <c r="J584" s="18"/>
      <c r="K584" s="104">
        <f t="shared" si="47"/>
        <v>6895.92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4925.33</v>
      </c>
      <c r="I585" s="18"/>
      <c r="J585" s="18"/>
      <c r="K585" s="104">
        <f t="shared" si="47"/>
        <v>4925.33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400522.44</v>
      </c>
      <c r="I588" s="108">
        <f>SUM(I581:I587)</f>
        <v>0</v>
      </c>
      <c r="J588" s="108">
        <f>SUM(J581:J587)</f>
        <v>141165.29999999999</v>
      </c>
      <c r="K588" s="108">
        <f>SUM(K581:K587)</f>
        <v>541687.74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115435.24</v>
      </c>
      <c r="I594" s="18"/>
      <c r="J594" s="18"/>
      <c r="K594" s="104">
        <f>SUM(H594:J594)</f>
        <v>115435.24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115435.24</v>
      </c>
      <c r="I595" s="108">
        <f>SUM(I592:I594)</f>
        <v>0</v>
      </c>
      <c r="J595" s="108">
        <f>SUM(J592:J594)</f>
        <v>0</v>
      </c>
      <c r="K595" s="108">
        <f>SUM(K592:K594)</f>
        <v>115435.24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17814.060000000001</v>
      </c>
      <c r="G601" s="18">
        <v>2199.7399999999998</v>
      </c>
      <c r="H601" s="18">
        <f>3078+1468</f>
        <v>4546</v>
      </c>
      <c r="I601" s="18"/>
      <c r="J601" s="18"/>
      <c r="K601" s="18"/>
      <c r="L601" s="88">
        <f>SUM(F601:K601)</f>
        <v>24559.800000000003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17814.060000000001</v>
      </c>
      <c r="G604" s="108">
        <f t="shared" si="48"/>
        <v>2199.7399999999998</v>
      </c>
      <c r="H604" s="108">
        <f t="shared" si="48"/>
        <v>4546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24559.800000000003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761491.45</v>
      </c>
      <c r="H607" s="109">
        <f>SUM(F44)</f>
        <v>761491.45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70326.38</v>
      </c>
      <c r="H608" s="109">
        <f>SUM(G44)</f>
        <v>70326.38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106620.62</v>
      </c>
      <c r="H609" s="109">
        <f>SUM(H44)</f>
        <v>106620.62000000001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209380.21000000002</v>
      </c>
      <c r="H611" s="109">
        <f>SUM(J44)</f>
        <v>209380.21000000002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674054.64999999991</v>
      </c>
      <c r="H612" s="109">
        <f>F466</f>
        <v>674054.65000000037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65036.4</v>
      </c>
      <c r="H613" s="109">
        <f>G466</f>
        <v>65036.399999999994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209380.21000000002</v>
      </c>
      <c r="H616" s="109">
        <f>J466</f>
        <v>209380.21000000002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10496957.23</v>
      </c>
      <c r="H617" s="104">
        <f>SUM(F458)</f>
        <v>10496957.23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197879.21000000002</v>
      </c>
      <c r="H618" s="104">
        <f>SUM(G458)</f>
        <v>197879.21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316285.27</v>
      </c>
      <c r="H619" s="104">
        <f>SUM(H458)</f>
        <v>316285.27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75304.7</v>
      </c>
      <c r="H621" s="104">
        <f>SUM(J458)</f>
        <v>75304.7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10291282.740000002</v>
      </c>
      <c r="H622" s="104">
        <f>SUM(F462)</f>
        <v>10291282.74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316285.26999999996</v>
      </c>
      <c r="H623" s="104">
        <f>SUM(H462)</f>
        <v>316285.27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96856.93</v>
      </c>
      <c r="H624" s="104">
        <f>I361</f>
        <v>96856.930000000008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193766.07</v>
      </c>
      <c r="H625" s="104">
        <f>SUM(G462)</f>
        <v>193766.07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75304.7</v>
      </c>
      <c r="H627" s="164">
        <f>SUM(J458)</f>
        <v>75304.7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82670.14</v>
      </c>
      <c r="H629" s="104">
        <f>SUM(F451)</f>
        <v>82670.14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126710.07</v>
      </c>
      <c r="H630" s="104">
        <f>SUM(G451)</f>
        <v>126710.07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209380.21000000002</v>
      </c>
      <c r="H632" s="104">
        <f>SUM(I451)</f>
        <v>209380.21000000002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304.7</v>
      </c>
      <c r="H634" s="104">
        <f>H400</f>
        <v>304.7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75000</v>
      </c>
      <c r="H635" s="104">
        <f>G400</f>
        <v>75000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75304.7</v>
      </c>
      <c r="H636" s="104">
        <f>L400</f>
        <v>75304.7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541687.74</v>
      </c>
      <c r="H637" s="104">
        <f>L200+L218+L236</f>
        <v>541687.74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115435.24</v>
      </c>
      <c r="H638" s="104">
        <f>(J249+J330)-(J247+J328)</f>
        <v>115435.24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400522.44</v>
      </c>
      <c r="H639" s="104">
        <f>H588</f>
        <v>400522.44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141165.29999999999</v>
      </c>
      <c r="H641" s="104">
        <f>J588</f>
        <v>141165.29999999999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75000</v>
      </c>
      <c r="H645" s="104">
        <f>K258+K339</f>
        <v>75000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7166284.580000001</v>
      </c>
      <c r="G650" s="19">
        <f>(L221+L301+L351)</f>
        <v>51395.55</v>
      </c>
      <c r="H650" s="19">
        <f>(L239+L320+L352)</f>
        <v>3508653.95</v>
      </c>
      <c r="I650" s="19">
        <f>SUM(F650:H650)</f>
        <v>10726334.080000002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144655.76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144655.76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400522.44</v>
      </c>
      <c r="G652" s="19">
        <f>(L218+L298)-(J218+J298)</f>
        <v>0</v>
      </c>
      <c r="H652" s="19">
        <f>(L236+L317)-(J236+J317)</f>
        <v>141165.29999999999</v>
      </c>
      <c r="I652" s="19">
        <f>SUM(F652:H652)</f>
        <v>541687.74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144192.64000000001</v>
      </c>
      <c r="G653" s="200">
        <f>SUM(G565:G577)+SUM(I592:I594)+L602</f>
        <v>51395.55</v>
      </c>
      <c r="H653" s="200">
        <f>SUM(H565:H577)+SUM(J592:J594)+L603</f>
        <v>3347112.27</v>
      </c>
      <c r="I653" s="19">
        <f>SUM(F653:H653)</f>
        <v>3542700.46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6476913.7400000012</v>
      </c>
      <c r="G654" s="19">
        <f>G650-SUM(G651:G653)</f>
        <v>0</v>
      </c>
      <c r="H654" s="19">
        <f>H650-SUM(H651:H653)</f>
        <v>20376.380000000354</v>
      </c>
      <c r="I654" s="19">
        <f>I650-SUM(I651:I653)</f>
        <v>6497290.120000002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578.26</v>
      </c>
      <c r="G655" s="249"/>
      <c r="H655" s="249"/>
      <c r="I655" s="19">
        <f>SUM(F655:H655)</f>
        <v>578.26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11200.69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11235.93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-20376.38</v>
      </c>
      <c r="I659" s="19">
        <f>SUM(F659:H659)</f>
        <v>-20376.38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11200.69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11200.69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FE6C-315E-41A4-A191-7A9A70E98093}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Auburn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2186447.5700000003</v>
      </c>
      <c r="C9" s="230">
        <f>'DOE25'!G189+'DOE25'!G207+'DOE25'!G225+'DOE25'!G268+'DOE25'!G287+'DOE25'!G306</f>
        <v>904793.4</v>
      </c>
    </row>
    <row r="10" spans="1:3" x14ac:dyDescent="0.2">
      <c r="A10" t="s">
        <v>810</v>
      </c>
      <c r="B10" s="241">
        <f>2013027.15+7500+31567.85</f>
        <v>2052095</v>
      </c>
      <c r="C10" s="241">
        <v>893635.99</v>
      </c>
    </row>
    <row r="11" spans="1:3" x14ac:dyDescent="0.2">
      <c r="A11" t="s">
        <v>811</v>
      </c>
      <c r="B11" s="241">
        <f>32767.34</f>
        <v>32767.34</v>
      </c>
      <c r="C11" s="241">
        <v>3812.7</v>
      </c>
    </row>
    <row r="12" spans="1:3" x14ac:dyDescent="0.2">
      <c r="A12" t="s">
        <v>812</v>
      </c>
      <c r="B12" s="241">
        <f>63444.86+32390.37+5750</f>
        <v>101585.23</v>
      </c>
      <c r="C12" s="241">
        <v>7344.71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2186447.5700000003</v>
      </c>
      <c r="C13" s="232">
        <f>SUM(C10:C12)</f>
        <v>904793.39999999991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727583.91</v>
      </c>
      <c r="C18" s="230">
        <f>'DOE25'!G190+'DOE25'!G208+'DOE25'!G226+'DOE25'!G269+'DOE25'!G288+'DOE25'!G307</f>
        <v>257699.94</v>
      </c>
    </row>
    <row r="19" spans="1:3" x14ac:dyDescent="0.2">
      <c r="A19" t="s">
        <v>810</v>
      </c>
      <c r="B19" s="241">
        <v>380571.99</v>
      </c>
      <c r="C19" s="241">
        <v>155099.28</v>
      </c>
    </row>
    <row r="20" spans="1:3" x14ac:dyDescent="0.2">
      <c r="A20" t="s">
        <v>811</v>
      </c>
      <c r="B20" s="241">
        <v>238062.53</v>
      </c>
      <c r="C20" s="241">
        <v>52375.19</v>
      </c>
    </row>
    <row r="21" spans="1:3" x14ac:dyDescent="0.2">
      <c r="A21" t="s">
        <v>812</v>
      </c>
      <c r="B21" s="241">
        <v>108949.39</v>
      </c>
      <c r="C21" s="241">
        <v>50225.47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727583.91</v>
      </c>
      <c r="C22" s="232">
        <f>SUM(C19:C21)</f>
        <v>257699.94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27247</v>
      </c>
      <c r="C36" s="236">
        <f>'DOE25'!G192+'DOE25'!G210+'DOE25'!G228+'DOE25'!G271+'DOE25'!G290+'DOE25'!G309</f>
        <v>3055.26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27247</v>
      </c>
      <c r="C39" s="241">
        <v>3055.26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27247</v>
      </c>
      <c r="C40" s="232">
        <f>SUM(C37:C39)</f>
        <v>3055.26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0E08-CEC0-465B-A054-E7585D6D175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Auburn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7615857.5000000009</v>
      </c>
      <c r="D5" s="20">
        <f>SUM('DOE25'!L189:L192)+SUM('DOE25'!L207:L210)+SUM('DOE25'!L225:L228)-F5-G5</f>
        <v>7592655.0600000005</v>
      </c>
      <c r="E5" s="244"/>
      <c r="F5" s="256">
        <f>SUM('DOE25'!J189:J192)+SUM('DOE25'!J207:J210)+SUM('DOE25'!J225:J228)</f>
        <v>21721.15</v>
      </c>
      <c r="G5" s="53">
        <f>SUM('DOE25'!K189:K192)+SUM('DOE25'!K207:K210)+SUM('DOE25'!K225:K228)</f>
        <v>1481.29</v>
      </c>
      <c r="H5" s="260"/>
    </row>
    <row r="6" spans="1:9" x14ac:dyDescent="0.2">
      <c r="A6" s="32">
        <v>2100</v>
      </c>
      <c r="B6" t="s">
        <v>832</v>
      </c>
      <c r="C6" s="246">
        <f t="shared" si="0"/>
        <v>575134.03</v>
      </c>
      <c r="D6" s="20">
        <f>'DOE25'!L194+'DOE25'!L212+'DOE25'!L230-F6-G6</f>
        <v>568363.33000000007</v>
      </c>
      <c r="E6" s="244"/>
      <c r="F6" s="256">
        <f>'DOE25'!J194+'DOE25'!J212+'DOE25'!J230</f>
        <v>4639.5</v>
      </c>
      <c r="G6" s="53">
        <f>'DOE25'!K194+'DOE25'!K212+'DOE25'!K230</f>
        <v>2131.1999999999998</v>
      </c>
      <c r="H6" s="260"/>
    </row>
    <row r="7" spans="1:9" x14ac:dyDescent="0.2">
      <c r="A7" s="32">
        <v>2200</v>
      </c>
      <c r="B7" t="s">
        <v>865</v>
      </c>
      <c r="C7" s="246">
        <f t="shared" si="0"/>
        <v>83009.37</v>
      </c>
      <c r="D7" s="20">
        <f>'DOE25'!L195+'DOE25'!L213+'DOE25'!L231-F7-G7</f>
        <v>80886.89</v>
      </c>
      <c r="E7" s="244"/>
      <c r="F7" s="256">
        <f>'DOE25'!J195+'DOE25'!J213+'DOE25'!J231</f>
        <v>2087.48</v>
      </c>
      <c r="G7" s="53">
        <f>'DOE25'!K195+'DOE25'!K213+'DOE25'!K231</f>
        <v>35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185159.38999999996</v>
      </c>
      <c r="D8" s="244"/>
      <c r="E8" s="20">
        <f>'DOE25'!L196+'DOE25'!L214+'DOE25'!L232-F8-G8-D9-D11</f>
        <v>181071.38999999996</v>
      </c>
      <c r="F8" s="256">
        <f>'DOE25'!J196+'DOE25'!J214+'DOE25'!J232</f>
        <v>0</v>
      </c>
      <c r="G8" s="53">
        <f>'DOE25'!K196+'DOE25'!K214+'DOE25'!K232</f>
        <v>4088</v>
      </c>
      <c r="H8" s="260"/>
    </row>
    <row r="9" spans="1:9" x14ac:dyDescent="0.2">
      <c r="A9" s="32">
        <v>2310</v>
      </c>
      <c r="B9" t="s">
        <v>849</v>
      </c>
      <c r="C9" s="246">
        <f t="shared" si="0"/>
        <v>51769.97</v>
      </c>
      <c r="D9" s="245">
        <v>51769.97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9689.5</v>
      </c>
      <c r="D10" s="244"/>
      <c r="E10" s="245">
        <v>9689.5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45648.61</v>
      </c>
      <c r="D11" s="245">
        <v>45648.61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368554.08999999997</v>
      </c>
      <c r="D12" s="20">
        <f>'DOE25'!L197+'DOE25'!L215+'DOE25'!L233-F12-G12</f>
        <v>367291.08999999997</v>
      </c>
      <c r="E12" s="244"/>
      <c r="F12" s="256">
        <f>'DOE25'!J197+'DOE25'!J215+'DOE25'!J233</f>
        <v>323</v>
      </c>
      <c r="G12" s="53">
        <f>'DOE25'!K197+'DOE25'!K215+'DOE25'!K233</f>
        <v>940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595263.34</v>
      </c>
      <c r="D14" s="20">
        <f>'DOE25'!L199+'DOE25'!L217+'DOE25'!L235-F14-G14</f>
        <v>595263.34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541687.74</v>
      </c>
      <c r="D15" s="20">
        <f>'DOE25'!L200+'DOE25'!L218+'DOE25'!L236-F15-G15</f>
        <v>541687.74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154198.70000000001</v>
      </c>
      <c r="D16" s="244"/>
      <c r="E16" s="20">
        <f>'DOE25'!L201+'DOE25'!L219+'DOE25'!L237-F16-G16</f>
        <v>115203.42000000001</v>
      </c>
      <c r="F16" s="256">
        <f>'DOE25'!J201+'DOE25'!J219+'DOE25'!J237</f>
        <v>38763.279999999999</v>
      </c>
      <c r="G16" s="53">
        <f>'DOE25'!K201+'DOE25'!K219+'DOE25'!K237</f>
        <v>232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105631.24</v>
      </c>
      <c r="D29" s="20">
        <f>'DOE25'!L350+'DOE25'!L351+'DOE25'!L352-'DOE25'!I359-F29-G29</f>
        <v>99673.24</v>
      </c>
      <c r="E29" s="244"/>
      <c r="F29" s="256">
        <f>'DOE25'!J350+'DOE25'!J351+'DOE25'!J352</f>
        <v>5958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316285.2699999999</v>
      </c>
      <c r="D31" s="20">
        <f>'DOE25'!L282+'DOE25'!L301+'DOE25'!L320+'DOE25'!L325+'DOE25'!L326+'DOE25'!L327-F31-G31</f>
        <v>257426.26999999993</v>
      </c>
      <c r="E31" s="244"/>
      <c r="F31" s="256">
        <f>'DOE25'!J282+'DOE25'!J301+'DOE25'!J320+'DOE25'!J325+'DOE25'!J326+'DOE25'!J327</f>
        <v>47900.83</v>
      </c>
      <c r="G31" s="53">
        <f>'DOE25'!K282+'DOE25'!K301+'DOE25'!K320+'DOE25'!K325+'DOE25'!K326+'DOE25'!K327</f>
        <v>10958.17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10200665.540000001</v>
      </c>
      <c r="E33" s="247">
        <f>SUM(E5:E31)</f>
        <v>305964.30999999994</v>
      </c>
      <c r="F33" s="247">
        <f>SUM(F5:F31)</f>
        <v>121393.24</v>
      </c>
      <c r="G33" s="247">
        <f>SUM(G5:G31)</f>
        <v>19865.66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305964.30999999994</v>
      </c>
      <c r="E35" s="250"/>
    </row>
    <row r="36" spans="2:8" ht="12" thickTop="1" x14ac:dyDescent="0.2">
      <c r="B36" t="s">
        <v>846</v>
      </c>
      <c r="D36" s="20">
        <f>D33</f>
        <v>10200665.540000001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1B4B-D461-4606-81EA-66976DF0D095}">
  <sheetPr transitionEvaluation="1" codeName="Sheet2">
    <tabColor indexed="10"/>
  </sheetPr>
  <dimension ref="A1:I156"/>
  <sheetViews>
    <sheetView zoomScale="75" workbookViewId="0">
      <pane ySplit="2" topLeftCell="A11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709124.07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209380.21000000002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36253.57</v>
      </c>
      <c r="D12" s="95">
        <f>'DOE25'!G12</f>
        <v>67212.06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16113.81</v>
      </c>
      <c r="D13" s="95">
        <f>'DOE25'!G13</f>
        <v>2934.02</v>
      </c>
      <c r="E13" s="95">
        <f>'DOE25'!H13</f>
        <v>106620.62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180.3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761491.45</v>
      </c>
      <c r="D19" s="41">
        <f>SUM(D9:D18)</f>
        <v>70326.38</v>
      </c>
      <c r="E19" s="41">
        <f>SUM(E9:E18)</f>
        <v>106620.62</v>
      </c>
      <c r="F19" s="41">
        <f>SUM(F9:F18)</f>
        <v>0</v>
      </c>
      <c r="G19" s="41">
        <f>SUM(G9:G18)</f>
        <v>209380.21000000002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103465.63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76145.66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11291.14</v>
      </c>
      <c r="D28" s="95">
        <f>'DOE25'!G29</f>
        <v>93.98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5196</v>
      </c>
      <c r="E30" s="95">
        <f>'DOE25'!H31</f>
        <v>3154.99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87436.800000000003</v>
      </c>
      <c r="D32" s="41">
        <f>SUM(D22:D31)</f>
        <v>5289.98</v>
      </c>
      <c r="E32" s="41">
        <f>SUM(E22:E31)</f>
        <v>106620.62000000001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173476.35</v>
      </c>
      <c r="D36" s="95">
        <f>'DOE25'!G37</f>
        <v>34732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30304.400000000001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100000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209380.21000000002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400578.3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674054.64999999991</v>
      </c>
      <c r="D42" s="41">
        <f>SUM(D34:D41)</f>
        <v>65036.4</v>
      </c>
      <c r="E42" s="41">
        <f>SUM(E34:E41)</f>
        <v>0</v>
      </c>
      <c r="F42" s="41">
        <f>SUM(F34:F41)</f>
        <v>0</v>
      </c>
      <c r="G42" s="41">
        <f>SUM(G34:G41)</f>
        <v>209380.21000000002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761491.45</v>
      </c>
      <c r="D43" s="41">
        <f>D42+D32</f>
        <v>70326.38</v>
      </c>
      <c r="E43" s="41">
        <f>E42+E32</f>
        <v>106620.62000000001</v>
      </c>
      <c r="F43" s="41">
        <f>F42+F32</f>
        <v>0</v>
      </c>
      <c r="G43" s="41">
        <f>G42+G32</f>
        <v>209380.21000000002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6770254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10201.32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1915.73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304.7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144655.76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51179.799999999996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63296.849999999991</v>
      </c>
      <c r="D54" s="130">
        <f>SUM(D49:D53)</f>
        <v>144655.76</v>
      </c>
      <c r="E54" s="130">
        <f>SUM(E49:E53)</f>
        <v>0</v>
      </c>
      <c r="F54" s="130">
        <f>SUM(F49:F53)</f>
        <v>0</v>
      </c>
      <c r="G54" s="130">
        <f>SUM(G49:G53)</f>
        <v>304.7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6833550.8499999996</v>
      </c>
      <c r="D55" s="22">
        <f>D48+D54</f>
        <v>144655.76</v>
      </c>
      <c r="E55" s="22">
        <f>E48+E54</f>
        <v>0</v>
      </c>
      <c r="F55" s="22">
        <f>F48+F54</f>
        <v>0</v>
      </c>
      <c r="G55" s="22">
        <f>G48+G54</f>
        <v>304.7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1801634.24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1606865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65344.76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3473844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62100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75118.990000000005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7200</v>
      </c>
      <c r="D69" s="95">
        <f>SUM('DOE25'!G123:G127)</f>
        <v>2538.9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144418.99</v>
      </c>
      <c r="D70" s="130">
        <f>SUM(D64:D69)</f>
        <v>2538.9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3618262.99</v>
      </c>
      <c r="D73" s="130">
        <f>SUM(D71:D72)+D70+D62</f>
        <v>2538.9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45143.39</v>
      </c>
      <c r="D80" s="95">
        <f>SUM('DOE25'!G145:G153)</f>
        <v>50684.55</v>
      </c>
      <c r="E80" s="95">
        <f>SUM('DOE25'!H145:H153)</f>
        <v>315355.27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930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45143.39</v>
      </c>
      <c r="D83" s="131">
        <f>SUM(D77:D82)</f>
        <v>50684.55</v>
      </c>
      <c r="E83" s="131">
        <f>SUM(E77:E82)</f>
        <v>316285.27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75000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75000</v>
      </c>
    </row>
    <row r="96" spans="1:7" ht="12.75" thickTop="1" thickBot="1" x14ac:dyDescent="0.25">
      <c r="A96" s="33" t="s">
        <v>796</v>
      </c>
      <c r="C96" s="86">
        <f>C55+C73+C83+C95</f>
        <v>10496957.23</v>
      </c>
      <c r="D96" s="86">
        <f>D55+D73+D83+D95</f>
        <v>197879.21000000002</v>
      </c>
      <c r="E96" s="86">
        <f>E55+E73+E83+E95</f>
        <v>316285.27</v>
      </c>
      <c r="F96" s="86">
        <f>F55+F73+F83+F95</f>
        <v>0</v>
      </c>
      <c r="G96" s="86">
        <f>G55+G73+G95</f>
        <v>75304.7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5747106</v>
      </c>
      <c r="D101" s="24" t="s">
        <v>312</v>
      </c>
      <c r="E101" s="95">
        <f>('DOE25'!L268)+('DOE25'!L287)+('DOE25'!L306)</f>
        <v>69311.7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1815062.0500000003</v>
      </c>
      <c r="D102" s="24" t="s">
        <v>312</v>
      </c>
      <c r="E102" s="95">
        <f>('DOE25'!L269)+('DOE25'!L288)+('DOE25'!L307)</f>
        <v>125114.68000000001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53689.450000000004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7615857.5000000009</v>
      </c>
      <c r="D107" s="86">
        <f>SUM(D101:D106)</f>
        <v>0</v>
      </c>
      <c r="E107" s="86">
        <f>SUM(E101:E106)</f>
        <v>194426.38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575134.03</v>
      </c>
      <c r="D110" s="24" t="s">
        <v>312</v>
      </c>
      <c r="E110" s="95">
        <f>+('DOE25'!L273)+('DOE25'!L292)+('DOE25'!L311)</f>
        <v>48930.630000000005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83009.37</v>
      </c>
      <c r="D111" s="24" t="s">
        <v>312</v>
      </c>
      <c r="E111" s="95">
        <f>+('DOE25'!L274)+('DOE25'!L293)+('DOE25'!L312)</f>
        <v>53524.1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282577.96999999997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368554.08999999997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10958.17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595263.34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541687.74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154198.70000000001</v>
      </c>
      <c r="D117" s="24" t="s">
        <v>312</v>
      </c>
      <c r="E117" s="95">
        <f>+('DOE25'!L280)+('DOE25'!L299)+('DOE25'!L318)</f>
        <v>8445.99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193766.07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2600425.2400000002</v>
      </c>
      <c r="D120" s="86">
        <f>SUM(D110:D119)</f>
        <v>193766.07</v>
      </c>
      <c r="E120" s="86">
        <f>SUM(E110:E119)</f>
        <v>121858.89000000001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50098.06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25206.639999999999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-304.69999999999709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75000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10291282.740000002</v>
      </c>
      <c r="D137" s="86">
        <f>(D107+D120+D136)</f>
        <v>193766.07</v>
      </c>
      <c r="E137" s="86">
        <f>(E107+E120+E136)</f>
        <v>316285.27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C388-B6C0-4440-A727-7420C0D9E8C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Auburn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11201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11201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5816418</v>
      </c>
      <c r="D10" s="182">
        <f>ROUND((C10/$C$28)*100,1)</f>
        <v>55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1940177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53689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624065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136533</v>
      </c>
      <c r="D16" s="182">
        <f t="shared" si="0"/>
        <v>1.3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445223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368554</v>
      </c>
      <c r="D18" s="182">
        <f t="shared" si="0"/>
        <v>3.5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10958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595263</v>
      </c>
      <c r="D20" s="182">
        <f t="shared" si="0"/>
        <v>5.6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541688</v>
      </c>
      <c r="D21" s="182">
        <f t="shared" si="0"/>
        <v>5.0999999999999996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49110.239999999991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10581678.24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10581678.24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6770254</v>
      </c>
      <c r="D35" s="182">
        <f t="shared" ref="D35:D40" si="1">ROUND((C35/$C$41)*100,1)</f>
        <v>62.3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63601.550000000745</v>
      </c>
      <c r="D36" s="182">
        <f t="shared" si="1"/>
        <v>0.6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3473844</v>
      </c>
      <c r="D37" s="182">
        <f t="shared" si="1"/>
        <v>32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146958</v>
      </c>
      <c r="D38" s="182">
        <f t="shared" si="1"/>
        <v>1.4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412113</v>
      </c>
      <c r="D39" s="182">
        <f t="shared" si="1"/>
        <v>3.8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10866770.550000001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6E8C-9C4B-4B6A-913A-1E6A36290A3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Auburn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2011-10-26T12:30:56Z</cp:lastPrinted>
  <dcterms:created xsi:type="dcterms:W3CDTF">1997-12-04T19:04:30Z</dcterms:created>
  <dcterms:modified xsi:type="dcterms:W3CDTF">2025-01-09T20:36:28Z</dcterms:modified>
</cp:coreProperties>
</file>