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8FE26F2A-6EDC-479B-A2F3-AD3C79540C84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D178483D-E6C3-4542-8462-618B7F5F7EA4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3" i="1" l="1"/>
  <c r="F269" i="1"/>
  <c r="F455" i="1"/>
  <c r="G449" i="1"/>
  <c r="F449" i="1"/>
  <c r="F102" i="1"/>
  <c r="K253" i="1"/>
  <c r="L253" i="1" s="1"/>
  <c r="C124" i="2" s="1"/>
  <c r="K252" i="1"/>
  <c r="J488" i="1"/>
  <c r="I488" i="1"/>
  <c r="E151" i="2" s="1"/>
  <c r="H488" i="1"/>
  <c r="G488" i="1"/>
  <c r="F488" i="1"/>
  <c r="C37" i="10"/>
  <c r="C60" i="2"/>
  <c r="B2" i="13"/>
  <c r="F8" i="13"/>
  <c r="G8" i="13"/>
  <c r="L196" i="1"/>
  <c r="L214" i="1"/>
  <c r="L232" i="1"/>
  <c r="D39" i="13"/>
  <c r="F13" i="13"/>
  <c r="G13" i="13"/>
  <c r="L198" i="1"/>
  <c r="L216" i="1"/>
  <c r="C114" i="2" s="1"/>
  <c r="L234" i="1"/>
  <c r="F16" i="13"/>
  <c r="G16" i="13"/>
  <c r="L201" i="1"/>
  <c r="L219" i="1"/>
  <c r="L237" i="1"/>
  <c r="F5" i="13"/>
  <c r="F33" i="13" s="1"/>
  <c r="G5" i="13"/>
  <c r="L189" i="1"/>
  <c r="L190" i="1"/>
  <c r="L191" i="1"/>
  <c r="L192" i="1"/>
  <c r="L207" i="1"/>
  <c r="L208" i="1"/>
  <c r="L209" i="1"/>
  <c r="C103" i="2" s="1"/>
  <c r="L210" i="1"/>
  <c r="L225" i="1"/>
  <c r="L226" i="1"/>
  <c r="L227" i="1"/>
  <c r="L228" i="1"/>
  <c r="F6" i="13"/>
  <c r="G6" i="13"/>
  <c r="L194" i="1"/>
  <c r="C110" i="2" s="1"/>
  <c r="L212" i="1"/>
  <c r="L230" i="1"/>
  <c r="F7" i="13"/>
  <c r="G7" i="13"/>
  <c r="G33" i="13" s="1"/>
  <c r="L195" i="1"/>
  <c r="L213" i="1"/>
  <c r="L231" i="1"/>
  <c r="F12" i="13"/>
  <c r="G12" i="13"/>
  <c r="L197" i="1"/>
  <c r="L215" i="1"/>
  <c r="L233" i="1"/>
  <c r="F14" i="13"/>
  <c r="G14" i="13"/>
  <c r="L199" i="1"/>
  <c r="L217" i="1"/>
  <c r="L235" i="1"/>
  <c r="F15" i="13"/>
  <c r="D15" i="13" s="1"/>
  <c r="G15" i="13"/>
  <c r="L200" i="1"/>
  <c r="L218" i="1"/>
  <c r="L236" i="1"/>
  <c r="F17" i="13"/>
  <c r="G17" i="13"/>
  <c r="L243" i="1"/>
  <c r="D17" i="13"/>
  <c r="C17" i="13"/>
  <c r="F18" i="13"/>
  <c r="G18" i="13"/>
  <c r="L244" i="1"/>
  <c r="D18" i="13" s="1"/>
  <c r="C18" i="13" s="1"/>
  <c r="F19" i="13"/>
  <c r="G19" i="13"/>
  <c r="L245" i="1"/>
  <c r="F29" i="13"/>
  <c r="G29" i="13"/>
  <c r="L350" i="1"/>
  <c r="F651" i="1" s="1"/>
  <c r="L351" i="1"/>
  <c r="L352" i="1"/>
  <c r="I359" i="1"/>
  <c r="J282" i="1"/>
  <c r="J301" i="1"/>
  <c r="J320" i="1"/>
  <c r="K282" i="1"/>
  <c r="K301" i="1"/>
  <c r="K330" i="1" s="1"/>
  <c r="K344" i="1" s="1"/>
  <c r="K320" i="1"/>
  <c r="L268" i="1"/>
  <c r="L269" i="1"/>
  <c r="E102" i="2" s="1"/>
  <c r="L270" i="1"/>
  <c r="E103" i="2" s="1"/>
  <c r="L271" i="1"/>
  <c r="L273" i="1"/>
  <c r="C15" i="10" s="1"/>
  <c r="L274" i="1"/>
  <c r="L275" i="1"/>
  <c r="L276" i="1"/>
  <c r="L277" i="1"/>
  <c r="L278" i="1"/>
  <c r="L279" i="1"/>
  <c r="F652" i="1"/>
  <c r="L280" i="1"/>
  <c r="L287" i="1"/>
  <c r="L288" i="1"/>
  <c r="L289" i="1"/>
  <c r="L290" i="1"/>
  <c r="L292" i="1"/>
  <c r="L293" i="1"/>
  <c r="L294" i="1"/>
  <c r="L295" i="1"/>
  <c r="L296" i="1"/>
  <c r="L297" i="1"/>
  <c r="L298" i="1"/>
  <c r="G652" i="1"/>
  <c r="I652" i="1" s="1"/>
  <c r="L299" i="1"/>
  <c r="E117" i="2" s="1"/>
  <c r="L306" i="1"/>
  <c r="L307" i="1"/>
  <c r="L308" i="1"/>
  <c r="L309" i="1"/>
  <c r="L311" i="1"/>
  <c r="L312" i="1"/>
  <c r="L313" i="1"/>
  <c r="L314" i="1"/>
  <c r="L315" i="1"/>
  <c r="L316" i="1"/>
  <c r="L317" i="1"/>
  <c r="C21" i="10" s="1"/>
  <c r="L318" i="1"/>
  <c r="L325" i="1"/>
  <c r="E106" i="2" s="1"/>
  <c r="L326" i="1"/>
  <c r="L327" i="1"/>
  <c r="L333" i="1"/>
  <c r="L334" i="1"/>
  <c r="L247" i="1"/>
  <c r="L328" i="1"/>
  <c r="F22" i="13"/>
  <c r="C11" i="13"/>
  <c r="C10" i="13"/>
  <c r="C9" i="13"/>
  <c r="L353" i="1"/>
  <c r="B4" i="12"/>
  <c r="B36" i="12"/>
  <c r="C36" i="12"/>
  <c r="B40" i="12"/>
  <c r="C40" i="12"/>
  <c r="A40" i="12"/>
  <c r="B27" i="12"/>
  <c r="C27" i="12"/>
  <c r="B31" i="12"/>
  <c r="C31" i="12"/>
  <c r="B9" i="12"/>
  <c r="A13" i="12" s="1"/>
  <c r="B13" i="12"/>
  <c r="C9" i="12"/>
  <c r="C13" i="12"/>
  <c r="B18" i="12"/>
  <c r="B22" i="12"/>
  <c r="C22" i="12"/>
  <c r="C18" i="12"/>
  <c r="A22" i="12"/>
  <c r="B1" i="12"/>
  <c r="L379" i="1"/>
  <c r="L385" i="1" s="1"/>
  <c r="L380" i="1"/>
  <c r="L381" i="1"/>
  <c r="L382" i="1"/>
  <c r="L383" i="1"/>
  <c r="L384" i="1"/>
  <c r="L387" i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/>
  <c r="G53" i="2"/>
  <c r="F2" i="11"/>
  <c r="L603" i="1"/>
  <c r="H653" i="1"/>
  <c r="L602" i="1"/>
  <c r="G653" i="1"/>
  <c r="L601" i="1"/>
  <c r="L604" i="1" s="1"/>
  <c r="F653" i="1"/>
  <c r="C40" i="10"/>
  <c r="F52" i="1"/>
  <c r="G52" i="1"/>
  <c r="H52" i="1"/>
  <c r="I52" i="1"/>
  <c r="F71" i="1"/>
  <c r="F86" i="1"/>
  <c r="F103" i="1"/>
  <c r="G103" i="1"/>
  <c r="G104" i="1"/>
  <c r="G185" i="1" s="1"/>
  <c r="H71" i="1"/>
  <c r="H86" i="1"/>
  <c r="H103" i="1"/>
  <c r="I103" i="1"/>
  <c r="F113" i="1"/>
  <c r="F128" i="1"/>
  <c r="G113" i="1"/>
  <c r="G128" i="1"/>
  <c r="G132" i="1" s="1"/>
  <c r="H113" i="1"/>
  <c r="H128" i="1"/>
  <c r="I113" i="1"/>
  <c r="I132" i="1" s="1"/>
  <c r="I128" i="1"/>
  <c r="J113" i="1"/>
  <c r="J132" i="1" s="1"/>
  <c r="J128" i="1"/>
  <c r="F139" i="1"/>
  <c r="F154" i="1"/>
  <c r="F161" i="1" s="1"/>
  <c r="G139" i="1"/>
  <c r="G154" i="1"/>
  <c r="G161" i="1"/>
  <c r="H139" i="1"/>
  <c r="H154" i="1"/>
  <c r="I139" i="1"/>
  <c r="I161" i="1" s="1"/>
  <c r="I154" i="1"/>
  <c r="C18" i="10"/>
  <c r="L242" i="1"/>
  <c r="L324" i="1"/>
  <c r="C23" i="10"/>
  <c r="L246" i="1"/>
  <c r="C116" i="2" s="1"/>
  <c r="C25" i="10"/>
  <c r="L260" i="1"/>
  <c r="C134" i="2" s="1"/>
  <c r="L261" i="1"/>
  <c r="C135" i="2" s="1"/>
  <c r="L341" i="1"/>
  <c r="L342" i="1"/>
  <c r="I655" i="1"/>
  <c r="I660" i="1"/>
  <c r="H652" i="1"/>
  <c r="I659" i="1"/>
  <c r="C42" i="10"/>
  <c r="L366" i="1"/>
  <c r="C29" i="10" s="1"/>
  <c r="L367" i="1"/>
  <c r="L368" i="1"/>
  <c r="L369" i="1"/>
  <c r="L370" i="1"/>
  <c r="L371" i="1"/>
  <c r="L372" i="1"/>
  <c r="B2" i="10"/>
  <c r="L336" i="1"/>
  <c r="L337" i="1"/>
  <c r="L338" i="1"/>
  <c r="L339" i="1"/>
  <c r="K343" i="1"/>
  <c r="L511" i="1"/>
  <c r="L514" i="1" s="1"/>
  <c r="F539" i="1"/>
  <c r="L512" i="1"/>
  <c r="F540" i="1"/>
  <c r="L513" i="1"/>
  <c r="F541" i="1" s="1"/>
  <c r="L516" i="1"/>
  <c r="G539" i="1" s="1"/>
  <c r="L517" i="1"/>
  <c r="G540" i="1" s="1"/>
  <c r="L518" i="1"/>
  <c r="G541" i="1"/>
  <c r="G542" i="1"/>
  <c r="L521" i="1"/>
  <c r="L522" i="1"/>
  <c r="H540" i="1" s="1"/>
  <c r="L523" i="1"/>
  <c r="H541" i="1"/>
  <c r="L526" i="1"/>
  <c r="I539" i="1"/>
  <c r="L527" i="1"/>
  <c r="I540" i="1" s="1"/>
  <c r="L528" i="1"/>
  <c r="I541" i="1"/>
  <c r="I542" i="1"/>
  <c r="L531" i="1"/>
  <c r="L534" i="1" s="1"/>
  <c r="J539" i="1"/>
  <c r="L532" i="1"/>
  <c r="J540" i="1" s="1"/>
  <c r="J542" i="1" s="1"/>
  <c r="L533" i="1"/>
  <c r="J541" i="1" s="1"/>
  <c r="E124" i="2"/>
  <c r="E123" i="2"/>
  <c r="J262" i="1"/>
  <c r="I262" i="1"/>
  <c r="H262" i="1"/>
  <c r="G262" i="1"/>
  <c r="F262" i="1"/>
  <c r="A1" i="2"/>
  <c r="A2" i="2"/>
  <c r="C9" i="2"/>
  <c r="D9" i="2"/>
  <c r="E9" i="2"/>
  <c r="F9" i="2"/>
  <c r="I431" i="1"/>
  <c r="I438" i="1" s="1"/>
  <c r="G632" i="1" s="1"/>
  <c r="C10" i="2"/>
  <c r="D10" i="2"/>
  <c r="E10" i="2"/>
  <c r="F10" i="2"/>
  <c r="I432" i="1"/>
  <c r="J10" i="1"/>
  <c r="G10" i="2" s="1"/>
  <c r="C11" i="2"/>
  <c r="C12" i="2"/>
  <c r="D12" i="2"/>
  <c r="E12" i="2"/>
  <c r="F12" i="2"/>
  <c r="I433" i="1"/>
  <c r="J12" i="1"/>
  <c r="G12" i="2" s="1"/>
  <c r="C13" i="2"/>
  <c r="D13" i="2"/>
  <c r="E13" i="2"/>
  <c r="F13" i="2"/>
  <c r="I434" i="1"/>
  <c r="J13" i="1"/>
  <c r="C14" i="2"/>
  <c r="C19" i="2" s="1"/>
  <c r="D14" i="2"/>
  <c r="D19" i="2" s="1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/>
  <c r="C22" i="2"/>
  <c r="D22" i="2"/>
  <c r="E22" i="2"/>
  <c r="F22" i="2"/>
  <c r="I440" i="1"/>
  <c r="J23" i="1" s="1"/>
  <c r="C23" i="2"/>
  <c r="D23" i="2"/>
  <c r="E23" i="2"/>
  <c r="E32" i="2" s="1"/>
  <c r="F23" i="2"/>
  <c r="F32" i="2" s="1"/>
  <c r="I441" i="1"/>
  <c r="J24" i="1"/>
  <c r="G23" i="2" s="1"/>
  <c r="C24" i="2"/>
  <c r="D24" i="2"/>
  <c r="E24" i="2"/>
  <c r="F24" i="2"/>
  <c r="I442" i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D34" i="2"/>
  <c r="E34" i="2"/>
  <c r="F34" i="2"/>
  <c r="C35" i="2"/>
  <c r="D35" i="2"/>
  <c r="E35" i="2"/>
  <c r="F35" i="2"/>
  <c r="C36" i="2"/>
  <c r="D36" i="2"/>
  <c r="E36" i="2"/>
  <c r="F36" i="2"/>
  <c r="I446" i="1"/>
  <c r="J37" i="1"/>
  <c r="C37" i="2"/>
  <c r="D37" i="2"/>
  <c r="E37" i="2"/>
  <c r="F37" i="2"/>
  <c r="I447" i="1"/>
  <c r="J38" i="1"/>
  <c r="J43" i="1" s="1"/>
  <c r="C38" i="2"/>
  <c r="D38" i="2"/>
  <c r="E38" i="2"/>
  <c r="F38" i="2"/>
  <c r="I448" i="1"/>
  <c r="J40" i="1" s="1"/>
  <c r="G39" i="2" s="1"/>
  <c r="C40" i="2"/>
  <c r="I449" i="1"/>
  <c r="J41" i="1"/>
  <c r="G40" i="2"/>
  <c r="C41" i="2"/>
  <c r="D41" i="2"/>
  <c r="E41" i="2"/>
  <c r="F41" i="2"/>
  <c r="C48" i="2"/>
  <c r="D48" i="2"/>
  <c r="E48" i="2"/>
  <c r="F48" i="2"/>
  <c r="C49" i="2"/>
  <c r="E49" i="2"/>
  <c r="E54" i="2" s="1"/>
  <c r="E55" i="2" s="1"/>
  <c r="C50" i="2"/>
  <c r="C54" i="2" s="1"/>
  <c r="C55" i="2" s="1"/>
  <c r="E50" i="2"/>
  <c r="C51" i="2"/>
  <c r="D51" i="2"/>
  <c r="D54" i="2" s="1"/>
  <c r="E51" i="2"/>
  <c r="F51" i="2"/>
  <c r="D52" i="2"/>
  <c r="C53" i="2"/>
  <c r="D53" i="2"/>
  <c r="E53" i="2"/>
  <c r="F53" i="2"/>
  <c r="D55" i="2"/>
  <c r="C58" i="2"/>
  <c r="C62" i="2" s="1"/>
  <c r="C59" i="2"/>
  <c r="C61" i="2"/>
  <c r="D61" i="2"/>
  <c r="E61" i="2"/>
  <c r="F61" i="2"/>
  <c r="G61" i="2"/>
  <c r="G62" i="2" s="1"/>
  <c r="D62" i="2"/>
  <c r="D71" i="2"/>
  <c r="D69" i="2"/>
  <c r="D70" i="2"/>
  <c r="D73" i="2"/>
  <c r="E62" i="2"/>
  <c r="F62" i="2"/>
  <c r="C64" i="2"/>
  <c r="F64" i="2"/>
  <c r="C65" i="2"/>
  <c r="F65" i="2"/>
  <c r="C66" i="2"/>
  <c r="C67" i="2"/>
  <c r="C68" i="2"/>
  <c r="E68" i="2"/>
  <c r="F68" i="2"/>
  <c r="F70" i="2" s="1"/>
  <c r="F73" i="2" s="1"/>
  <c r="C69" i="2"/>
  <c r="C70" i="2" s="1"/>
  <c r="E69" i="2"/>
  <c r="E70" i="2"/>
  <c r="E73" i="2" s="1"/>
  <c r="F69" i="2"/>
  <c r="G69" i="2"/>
  <c r="G70" i="2" s="1"/>
  <c r="G73" i="2" s="1"/>
  <c r="C71" i="2"/>
  <c r="E71" i="2"/>
  <c r="C72" i="2"/>
  <c r="E72" i="2"/>
  <c r="C77" i="2"/>
  <c r="C83" i="2" s="1"/>
  <c r="D77" i="2"/>
  <c r="E77" i="2"/>
  <c r="C79" i="2"/>
  <c r="E79" i="2"/>
  <c r="F79" i="2"/>
  <c r="C80" i="2"/>
  <c r="D80" i="2"/>
  <c r="E80" i="2"/>
  <c r="F80" i="2"/>
  <c r="C81" i="2"/>
  <c r="D81" i="2"/>
  <c r="D83" i="2"/>
  <c r="E81" i="2"/>
  <c r="F81" i="2"/>
  <c r="C82" i="2"/>
  <c r="C85" i="2"/>
  <c r="F85" i="2"/>
  <c r="C86" i="2"/>
  <c r="F86" i="2"/>
  <c r="D88" i="2"/>
  <c r="E88" i="2"/>
  <c r="F88" i="2"/>
  <c r="F95" i="2" s="1"/>
  <c r="G88" i="2"/>
  <c r="G95" i="2" s="1"/>
  <c r="G89" i="2"/>
  <c r="G90" i="2"/>
  <c r="C89" i="2"/>
  <c r="D89" i="2"/>
  <c r="E89" i="2"/>
  <c r="F89" i="2"/>
  <c r="C90" i="2"/>
  <c r="D90" i="2"/>
  <c r="E90" i="2"/>
  <c r="C91" i="2"/>
  <c r="C95" i="2" s="1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105" i="2"/>
  <c r="E105" i="2"/>
  <c r="D107" i="2"/>
  <c r="F107" i="2"/>
  <c r="G107" i="2"/>
  <c r="C113" i="2"/>
  <c r="E113" i="2"/>
  <c r="E115" i="2"/>
  <c r="F120" i="2"/>
  <c r="G120" i="2"/>
  <c r="C122" i="2"/>
  <c r="D126" i="2"/>
  <c r="E126" i="2"/>
  <c r="F126" i="2"/>
  <c r="K411" i="1"/>
  <c r="K419" i="1"/>
  <c r="K425" i="1"/>
  <c r="L255" i="1"/>
  <c r="C127" i="2"/>
  <c r="E127" i="2"/>
  <c r="E136" i="2" s="1"/>
  <c r="L256" i="1"/>
  <c r="C128" i="2" s="1"/>
  <c r="L257" i="1"/>
  <c r="C129" i="2" s="1"/>
  <c r="E129" i="2"/>
  <c r="E134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B150" i="2"/>
  <c r="C150" i="2"/>
  <c r="D150" i="2"/>
  <c r="E150" i="2"/>
  <c r="F150" i="2"/>
  <c r="B151" i="2"/>
  <c r="C151" i="2"/>
  <c r="B152" i="2"/>
  <c r="C152" i="2"/>
  <c r="D152" i="2"/>
  <c r="E152" i="2"/>
  <c r="F152" i="2"/>
  <c r="F490" i="1"/>
  <c r="B153" i="2"/>
  <c r="G490" i="1"/>
  <c r="C153" i="2" s="1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F493" i="1"/>
  <c r="K493" i="1" s="1"/>
  <c r="B156" i="2"/>
  <c r="G156" i="2" s="1"/>
  <c r="G493" i="1"/>
  <c r="C156" i="2"/>
  <c r="H493" i="1"/>
  <c r="D156" i="2" s="1"/>
  <c r="E156" i="2"/>
  <c r="I493" i="1"/>
  <c r="J493" i="1"/>
  <c r="F156" i="2" s="1"/>
  <c r="F19" i="1"/>
  <c r="G607" i="1" s="1"/>
  <c r="G19" i="1"/>
  <c r="G608" i="1" s="1"/>
  <c r="H19" i="1"/>
  <c r="G609" i="1" s="1"/>
  <c r="I19" i="1"/>
  <c r="G610" i="1" s="1"/>
  <c r="F33" i="1"/>
  <c r="G33" i="1"/>
  <c r="H33" i="1"/>
  <c r="I33" i="1"/>
  <c r="F43" i="1"/>
  <c r="F44" i="1" s="1"/>
  <c r="H607" i="1" s="1"/>
  <c r="F169" i="1"/>
  <c r="F184" i="1" s="1"/>
  <c r="I169" i="1"/>
  <c r="I184" i="1" s="1"/>
  <c r="F175" i="1"/>
  <c r="G175" i="1"/>
  <c r="H175" i="1"/>
  <c r="I175" i="1"/>
  <c r="J175" i="1"/>
  <c r="J184" i="1" s="1"/>
  <c r="F180" i="1"/>
  <c r="G180" i="1"/>
  <c r="H180" i="1"/>
  <c r="I180" i="1"/>
  <c r="G184" i="1"/>
  <c r="F203" i="1"/>
  <c r="G203" i="1"/>
  <c r="G249" i="1" s="1"/>
  <c r="G263" i="1" s="1"/>
  <c r="G221" i="1"/>
  <c r="G248" i="1"/>
  <c r="G239" i="1"/>
  <c r="H203" i="1"/>
  <c r="I203" i="1"/>
  <c r="J203" i="1"/>
  <c r="K203" i="1"/>
  <c r="K249" i="1" s="1"/>
  <c r="F221" i="1"/>
  <c r="H221" i="1"/>
  <c r="I221" i="1"/>
  <c r="J221" i="1"/>
  <c r="J249" i="1" s="1"/>
  <c r="K221" i="1"/>
  <c r="F239" i="1"/>
  <c r="H239" i="1"/>
  <c r="I239" i="1"/>
  <c r="J239" i="1"/>
  <c r="K239" i="1"/>
  <c r="F248" i="1"/>
  <c r="H248" i="1"/>
  <c r="L248" i="1" s="1"/>
  <c r="I248" i="1"/>
  <c r="J248" i="1"/>
  <c r="K248" i="1"/>
  <c r="F282" i="1"/>
  <c r="G282" i="1"/>
  <c r="H282" i="1"/>
  <c r="H330" i="1" s="1"/>
  <c r="H344" i="1" s="1"/>
  <c r="I282" i="1"/>
  <c r="F301" i="1"/>
  <c r="F330" i="1" s="1"/>
  <c r="F344" i="1" s="1"/>
  <c r="G301" i="1"/>
  <c r="G330" i="1" s="1"/>
  <c r="G344" i="1" s="1"/>
  <c r="H301" i="1"/>
  <c r="I301" i="1"/>
  <c r="F320" i="1"/>
  <c r="G320" i="1"/>
  <c r="H320" i="1"/>
  <c r="I320" i="1"/>
  <c r="F329" i="1"/>
  <c r="G329" i="1"/>
  <c r="H329" i="1"/>
  <c r="I329" i="1"/>
  <c r="J329" i="1"/>
  <c r="J330" i="1"/>
  <c r="J344" i="1" s="1"/>
  <c r="K329" i="1"/>
  <c r="F354" i="1"/>
  <c r="G354" i="1"/>
  <c r="H354" i="1"/>
  <c r="I354" i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F385" i="1"/>
  <c r="G385" i="1"/>
  <c r="H385" i="1"/>
  <c r="H400" i="1" s="1"/>
  <c r="H634" i="1" s="1"/>
  <c r="I385" i="1"/>
  <c r="I400" i="1" s="1"/>
  <c r="F393" i="1"/>
  <c r="F400" i="1" s="1"/>
  <c r="H633" i="1" s="1"/>
  <c r="G393" i="1"/>
  <c r="H393" i="1"/>
  <c r="I393" i="1"/>
  <c r="F399" i="1"/>
  <c r="G399" i="1"/>
  <c r="H399" i="1"/>
  <c r="I399" i="1"/>
  <c r="G400" i="1"/>
  <c r="H635" i="1" s="1"/>
  <c r="L405" i="1"/>
  <c r="L406" i="1"/>
  <c r="L407" i="1"/>
  <c r="L408" i="1"/>
  <c r="L409" i="1"/>
  <c r="L410" i="1"/>
  <c r="F411" i="1"/>
  <c r="G411" i="1"/>
  <c r="G426" i="1" s="1"/>
  <c r="H411" i="1"/>
  <c r="H426" i="1" s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J426" i="1" s="1"/>
  <c r="L421" i="1"/>
  <c r="L422" i="1"/>
  <c r="L425" i="1" s="1"/>
  <c r="L423" i="1"/>
  <c r="L424" i="1"/>
  <c r="F425" i="1"/>
  <c r="G425" i="1"/>
  <c r="H425" i="1"/>
  <c r="I425" i="1"/>
  <c r="J425" i="1"/>
  <c r="F438" i="1"/>
  <c r="G629" i="1" s="1"/>
  <c r="J629" i="1" s="1"/>
  <c r="G438" i="1"/>
  <c r="G630" i="1" s="1"/>
  <c r="J630" i="1" s="1"/>
  <c r="H438" i="1"/>
  <c r="G631" i="1" s="1"/>
  <c r="F444" i="1"/>
  <c r="G444" i="1"/>
  <c r="H444" i="1"/>
  <c r="F450" i="1"/>
  <c r="G450" i="1"/>
  <c r="H450" i="1"/>
  <c r="H451" i="1" s="1"/>
  <c r="H631" i="1" s="1"/>
  <c r="J631" i="1" s="1"/>
  <c r="I450" i="1"/>
  <c r="F451" i="1"/>
  <c r="H629" i="1" s="1"/>
  <c r="G451" i="1"/>
  <c r="H630" i="1" s="1"/>
  <c r="I460" i="1"/>
  <c r="K485" i="1"/>
  <c r="K486" i="1"/>
  <c r="K487" i="1"/>
  <c r="K489" i="1"/>
  <c r="K491" i="1"/>
  <c r="K492" i="1"/>
  <c r="F507" i="1"/>
  <c r="G507" i="1"/>
  <c r="H507" i="1"/>
  <c r="I507" i="1"/>
  <c r="F514" i="1"/>
  <c r="F519" i="1"/>
  <c r="F524" i="1"/>
  <c r="F535" i="1" s="1"/>
  <c r="F534" i="1"/>
  <c r="F529" i="1"/>
  <c r="G514" i="1"/>
  <c r="H514" i="1"/>
  <c r="H519" i="1"/>
  <c r="H535" i="1" s="1"/>
  <c r="H524" i="1"/>
  <c r="H534" i="1"/>
  <c r="H529" i="1"/>
  <c r="I514" i="1"/>
  <c r="I535" i="1" s="1"/>
  <c r="J514" i="1"/>
  <c r="J519" i="1"/>
  <c r="J524" i="1"/>
  <c r="J534" i="1"/>
  <c r="J529" i="1"/>
  <c r="K514" i="1"/>
  <c r="L519" i="1"/>
  <c r="L529" i="1"/>
  <c r="G519" i="1"/>
  <c r="I519" i="1"/>
  <c r="K519" i="1"/>
  <c r="G524" i="1"/>
  <c r="I524" i="1"/>
  <c r="K524" i="1"/>
  <c r="G529" i="1"/>
  <c r="I529" i="1"/>
  <c r="K529" i="1"/>
  <c r="G534" i="1"/>
  <c r="I534" i="1"/>
  <c r="K534" i="1"/>
  <c r="K535" i="1" s="1"/>
  <c r="G535" i="1"/>
  <c r="L547" i="1"/>
  <c r="L548" i="1"/>
  <c r="L549" i="1"/>
  <c r="L550" i="1"/>
  <c r="F550" i="1"/>
  <c r="G550" i="1"/>
  <c r="G555" i="1"/>
  <c r="G560" i="1"/>
  <c r="G561" i="1"/>
  <c r="H550" i="1"/>
  <c r="H561" i="1" s="1"/>
  <c r="I550" i="1"/>
  <c r="I561" i="1" s="1"/>
  <c r="I555" i="1"/>
  <c r="I560" i="1"/>
  <c r="J550" i="1"/>
  <c r="K550" i="1"/>
  <c r="K561" i="1" s="1"/>
  <c r="K555" i="1"/>
  <c r="K560" i="1"/>
  <c r="L552" i="1"/>
  <c r="L553" i="1"/>
  <c r="L554" i="1"/>
  <c r="F555" i="1"/>
  <c r="H555" i="1"/>
  <c r="J555" i="1"/>
  <c r="L557" i="1"/>
  <c r="L560" i="1" s="1"/>
  <c r="L558" i="1"/>
  <c r="L559" i="1"/>
  <c r="F560" i="1"/>
  <c r="H560" i="1"/>
  <c r="J560" i="1"/>
  <c r="J561" i="1" s="1"/>
  <c r="F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H639" i="1" s="1"/>
  <c r="J639" i="1" s="1"/>
  <c r="I588" i="1"/>
  <c r="H640" i="1" s="1"/>
  <c r="J588" i="1"/>
  <c r="H641" i="1" s="1"/>
  <c r="J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12" i="1"/>
  <c r="H620" i="1"/>
  <c r="G624" i="1"/>
  <c r="J624" i="1" s="1"/>
  <c r="H624" i="1"/>
  <c r="G633" i="1"/>
  <c r="J633" i="1" s="1"/>
  <c r="G635" i="1"/>
  <c r="J635" i="1" s="1"/>
  <c r="G639" i="1"/>
  <c r="G642" i="1"/>
  <c r="H642" i="1"/>
  <c r="J642" i="1"/>
  <c r="G643" i="1"/>
  <c r="J643" i="1" s="1"/>
  <c r="H643" i="1"/>
  <c r="G644" i="1"/>
  <c r="J644" i="1" s="1"/>
  <c r="H644" i="1"/>
  <c r="G645" i="1"/>
  <c r="H645" i="1"/>
  <c r="D12" i="13"/>
  <c r="C12" i="13" s="1"/>
  <c r="D6" i="13"/>
  <c r="C6" i="13" s="1"/>
  <c r="I249" i="1"/>
  <c r="I263" i="1"/>
  <c r="E13" i="13"/>
  <c r="C13" i="13" s="1"/>
  <c r="D5" i="13"/>
  <c r="C5" i="13"/>
  <c r="G149" i="2"/>
  <c r="K588" i="1"/>
  <c r="G637" i="1"/>
  <c r="J637" i="1" s="1"/>
  <c r="L221" i="1"/>
  <c r="G641" i="1"/>
  <c r="G640" i="1"/>
  <c r="H637" i="1"/>
  <c r="C15" i="13"/>
  <c r="G13" i="2"/>
  <c r="F132" i="1"/>
  <c r="F104" i="1"/>
  <c r="G36" i="2"/>
  <c r="G22" i="2"/>
  <c r="K426" i="1"/>
  <c r="G126" i="2" s="1"/>
  <c r="G136" i="2" s="1"/>
  <c r="F426" i="1"/>
  <c r="L411" i="1"/>
  <c r="L426" i="1"/>
  <c r="G628" i="1" s="1"/>
  <c r="J462" i="1"/>
  <c r="C26" i="10"/>
  <c r="J645" i="1"/>
  <c r="L343" i="1"/>
  <c r="C22" i="13"/>
  <c r="E122" i="2"/>
  <c r="D19" i="13"/>
  <c r="C19" i="13"/>
  <c r="C24" i="10"/>
  <c r="H184" i="1"/>
  <c r="E83" i="2"/>
  <c r="F54" i="2"/>
  <c r="I104" i="1"/>
  <c r="I185" i="1" s="1"/>
  <c r="G620" i="1" s="1"/>
  <c r="J620" i="1" s="1"/>
  <c r="F55" i="2"/>
  <c r="H104" i="1"/>
  <c r="C35" i="10"/>
  <c r="C16" i="10"/>
  <c r="C19" i="10"/>
  <c r="E111" i="2"/>
  <c r="E110" i="2"/>
  <c r="F31" i="13"/>
  <c r="G31" i="13"/>
  <c r="I330" i="1"/>
  <c r="I344" i="1" s="1"/>
  <c r="E114" i="2"/>
  <c r="E112" i="2"/>
  <c r="E104" i="2"/>
  <c r="L524" i="1" l="1"/>
  <c r="L535" i="1" s="1"/>
  <c r="H539" i="1"/>
  <c r="H542" i="1" s="1"/>
  <c r="L301" i="1"/>
  <c r="G137" i="2"/>
  <c r="I653" i="1"/>
  <c r="L282" i="1"/>
  <c r="D151" i="2"/>
  <c r="G151" i="2" s="1"/>
  <c r="H490" i="1"/>
  <c r="G150" i="2"/>
  <c r="C73" i="2"/>
  <c r="C96" i="2" s="1"/>
  <c r="G618" i="1"/>
  <c r="G458" i="1"/>
  <c r="L400" i="1"/>
  <c r="A31" i="12"/>
  <c r="F151" i="2"/>
  <c r="J490" i="1"/>
  <c r="F153" i="2" s="1"/>
  <c r="J464" i="1"/>
  <c r="H628" i="1"/>
  <c r="J628" i="1" s="1"/>
  <c r="K488" i="1"/>
  <c r="L329" i="1"/>
  <c r="L262" i="1"/>
  <c r="C11" i="10"/>
  <c r="L252" i="1"/>
  <c r="K262" i="1"/>
  <c r="K263" i="1" s="1"/>
  <c r="F185" i="1"/>
  <c r="J638" i="1"/>
  <c r="L555" i="1"/>
  <c r="L561" i="1" s="1"/>
  <c r="J607" i="1"/>
  <c r="I444" i="1"/>
  <c r="I451" i="1" s="1"/>
  <c r="H632" i="1" s="1"/>
  <c r="L393" i="1"/>
  <c r="C131" i="2" s="1"/>
  <c r="C101" i="2"/>
  <c r="L239" i="1"/>
  <c r="C10" i="10"/>
  <c r="C112" i="2"/>
  <c r="C17" i="10"/>
  <c r="E8" i="13"/>
  <c r="G152" i="2"/>
  <c r="K541" i="1"/>
  <c r="H132" i="1"/>
  <c r="C38" i="10" s="1"/>
  <c r="D7" i="13"/>
  <c r="C7" i="13" s="1"/>
  <c r="L203" i="1"/>
  <c r="C111" i="2"/>
  <c r="C104" i="2"/>
  <c r="C13" i="10"/>
  <c r="E16" i="13"/>
  <c r="C16" i="13" s="1"/>
  <c r="C117" i="2"/>
  <c r="E95" i="2"/>
  <c r="E96" i="2" s="1"/>
  <c r="K540" i="1"/>
  <c r="H161" i="1"/>
  <c r="C39" i="10" s="1"/>
  <c r="J535" i="1"/>
  <c r="H638" i="1"/>
  <c r="J263" i="1"/>
  <c r="F249" i="1"/>
  <c r="F263" i="1" s="1"/>
  <c r="D95" i="2"/>
  <c r="D96" i="2" s="1"/>
  <c r="C32" i="2"/>
  <c r="D32" i="2"/>
  <c r="J9" i="1"/>
  <c r="D14" i="13"/>
  <c r="C14" i="13" s="1"/>
  <c r="J640" i="1"/>
  <c r="J632" i="1"/>
  <c r="F542" i="1"/>
  <c r="K539" i="1"/>
  <c r="H651" i="1"/>
  <c r="C130" i="2"/>
  <c r="C133" i="2" s="1"/>
  <c r="H249" i="1"/>
  <c r="H263" i="1" s="1"/>
  <c r="G37" i="2"/>
  <c r="G42" i="2" s="1"/>
  <c r="C42" i="2"/>
  <c r="J33" i="1"/>
  <c r="J44" i="1" s="1"/>
  <c r="H611" i="1" s="1"/>
  <c r="E19" i="2"/>
  <c r="F19" i="2"/>
  <c r="L374" i="1"/>
  <c r="D119" i="2"/>
  <c r="D120" i="2" s="1"/>
  <c r="D137" i="2" s="1"/>
  <c r="G651" i="1"/>
  <c r="L354" i="1"/>
  <c r="G32" i="2"/>
  <c r="G650" i="1"/>
  <c r="G654" i="1" s="1"/>
  <c r="G616" i="1"/>
  <c r="L320" i="1"/>
  <c r="I651" i="1"/>
  <c r="C120" i="2"/>
  <c r="F77" i="2"/>
  <c r="F83" i="2" s="1"/>
  <c r="F96" i="2" s="1"/>
  <c r="C115" i="2"/>
  <c r="C106" i="2"/>
  <c r="C20" i="10"/>
  <c r="C102" i="2"/>
  <c r="E101" i="2"/>
  <c r="E107" i="2" s="1"/>
  <c r="F122" i="2"/>
  <c r="F136" i="2" s="1"/>
  <c r="F137" i="2" s="1"/>
  <c r="D29" i="13"/>
  <c r="C29" i="13" s="1"/>
  <c r="I490" i="1"/>
  <c r="E153" i="2" s="1"/>
  <c r="E116" i="2"/>
  <c r="E120" i="2" s="1"/>
  <c r="C12" i="10"/>
  <c r="H636" i="1" l="1"/>
  <c r="G627" i="1"/>
  <c r="J458" i="1"/>
  <c r="J88" i="1"/>
  <c r="D31" i="13"/>
  <c r="C31" i="13" s="1"/>
  <c r="L330" i="1"/>
  <c r="J618" i="1"/>
  <c r="C43" i="2"/>
  <c r="G9" i="2"/>
  <c r="G19" i="2" s="1"/>
  <c r="J19" i="1"/>
  <c r="G611" i="1" s="1"/>
  <c r="C8" i="13"/>
  <c r="E33" i="13"/>
  <c r="D35" i="13" s="1"/>
  <c r="G43" i="2"/>
  <c r="D33" i="13"/>
  <c r="D36" i="13" s="1"/>
  <c r="H185" i="1"/>
  <c r="E137" i="2"/>
  <c r="G662" i="1"/>
  <c r="C5" i="10" s="1"/>
  <c r="G657" i="1"/>
  <c r="G626" i="1"/>
  <c r="I462" i="1"/>
  <c r="G460" i="1"/>
  <c r="H618" i="1"/>
  <c r="G625" i="1"/>
  <c r="G462" i="1"/>
  <c r="C27" i="10"/>
  <c r="C28" i="10" s="1"/>
  <c r="H650" i="1"/>
  <c r="H654" i="1" s="1"/>
  <c r="C107" i="2"/>
  <c r="G617" i="1"/>
  <c r="F458" i="1"/>
  <c r="K542" i="1"/>
  <c r="F650" i="1"/>
  <c r="L249" i="1"/>
  <c r="L263" i="1" s="1"/>
  <c r="C123" i="2"/>
  <c r="C136" i="2" s="1"/>
  <c r="H25" i="13"/>
  <c r="C32" i="10"/>
  <c r="D153" i="2"/>
  <c r="G153" i="2" s="1"/>
  <c r="K490" i="1"/>
  <c r="C30" i="10" l="1"/>
  <c r="D22" i="10"/>
  <c r="D18" i="10"/>
  <c r="D19" i="10"/>
  <c r="D25" i="10"/>
  <c r="D26" i="10"/>
  <c r="D24" i="10"/>
  <c r="D15" i="10"/>
  <c r="D23" i="10"/>
  <c r="D21" i="10"/>
  <c r="D16" i="10"/>
  <c r="D12" i="10"/>
  <c r="D13" i="10"/>
  <c r="D10" i="10"/>
  <c r="D17" i="10"/>
  <c r="D20" i="10"/>
  <c r="D11" i="10"/>
  <c r="H657" i="1"/>
  <c r="H662" i="1"/>
  <c r="C6" i="10" s="1"/>
  <c r="H625" i="1"/>
  <c r="J625" i="1" s="1"/>
  <c r="G464" i="1"/>
  <c r="G466" i="1" s="1"/>
  <c r="H33" i="13"/>
  <c r="C25" i="13"/>
  <c r="H462" i="1"/>
  <c r="L344" i="1"/>
  <c r="G623" i="1" s="1"/>
  <c r="G622" i="1"/>
  <c r="F462" i="1"/>
  <c r="G51" i="2"/>
  <c r="G54" i="2" s="1"/>
  <c r="G55" i="2" s="1"/>
  <c r="G96" i="2" s="1"/>
  <c r="G634" i="1"/>
  <c r="J634" i="1" s="1"/>
  <c r="J103" i="1"/>
  <c r="J104" i="1" s="1"/>
  <c r="I650" i="1"/>
  <c r="I654" i="1" s="1"/>
  <c r="F654" i="1"/>
  <c r="H621" i="1"/>
  <c r="H627" i="1"/>
  <c r="J627" i="1" s="1"/>
  <c r="J460" i="1"/>
  <c r="J466" i="1" s="1"/>
  <c r="H616" i="1" s="1"/>
  <c r="J616" i="1" s="1"/>
  <c r="H458" i="1"/>
  <c r="G619" i="1"/>
  <c r="J611" i="1"/>
  <c r="D27" i="10"/>
  <c r="H617" i="1"/>
  <c r="J617" i="1" s="1"/>
  <c r="F460" i="1"/>
  <c r="C137" i="2"/>
  <c r="I464" i="1"/>
  <c r="I466" i="1" s="1"/>
  <c r="H626" i="1"/>
  <c r="J626" i="1" s="1"/>
  <c r="G41" i="1" l="1"/>
  <c r="H613" i="1"/>
  <c r="J185" i="1"/>
  <c r="C36" i="10"/>
  <c r="H622" i="1"/>
  <c r="F464" i="1"/>
  <c r="F466" i="1" s="1"/>
  <c r="H612" i="1" s="1"/>
  <c r="J612" i="1" s="1"/>
  <c r="F662" i="1"/>
  <c r="C4" i="10" s="1"/>
  <c r="F657" i="1"/>
  <c r="J622" i="1"/>
  <c r="J619" i="1"/>
  <c r="H460" i="1"/>
  <c r="H466" i="1" s="1"/>
  <c r="H619" i="1"/>
  <c r="D28" i="10"/>
  <c r="I657" i="1"/>
  <c r="I662" i="1"/>
  <c r="C7" i="10" s="1"/>
  <c r="I41" i="1"/>
  <c r="H615" i="1"/>
  <c r="H623" i="1"/>
  <c r="J623" i="1" s="1"/>
  <c r="H464" i="1"/>
  <c r="H614" i="1" l="1"/>
  <c r="H41" i="1"/>
  <c r="F40" i="2"/>
  <c r="F42" i="2" s="1"/>
  <c r="F43" i="2" s="1"/>
  <c r="I43" i="1"/>
  <c r="C41" i="10"/>
  <c r="D36" i="10" s="1"/>
  <c r="G621" i="1"/>
  <c r="J621" i="1" s="1"/>
  <c r="G636" i="1"/>
  <c r="J636" i="1" s="1"/>
  <c r="G43" i="1"/>
  <c r="D40" i="2"/>
  <c r="D42" i="2" s="1"/>
  <c r="D43" i="2" s="1"/>
  <c r="D35" i="10" l="1"/>
  <c r="D37" i="10"/>
  <c r="D40" i="10"/>
  <c r="D38" i="10"/>
  <c r="D39" i="10"/>
  <c r="G615" i="1"/>
  <c r="J615" i="1" s="1"/>
  <c r="I44" i="1"/>
  <c r="H610" i="1" s="1"/>
  <c r="J610" i="1" s="1"/>
  <c r="G613" i="1"/>
  <c r="G44" i="1"/>
  <c r="H608" i="1" s="1"/>
  <c r="J608" i="1" s="1"/>
  <c r="H43" i="1"/>
  <c r="E40" i="2"/>
  <c r="E42" i="2" s="1"/>
  <c r="E43" i="2" s="1"/>
  <c r="G614" i="1" l="1"/>
  <c r="J614" i="1" s="1"/>
  <c r="H44" i="1"/>
  <c r="H609" i="1" s="1"/>
  <c r="J609" i="1" s="1"/>
  <c r="J613" i="1"/>
  <c r="H646" i="1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146755A6-A6A2-4882-9B6E-4F706E3EEA95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305B51F0-D17E-400F-BE44-D6DC4809A746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C7DA1D2D-568B-43D1-8306-472A184EE304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956F3F3D-0717-4298-827F-BF09F1365D13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A571ABB0-0CAB-414D-8E21-16AC52123FB0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F9B8805F-FE8E-4A45-B0CE-76E72D5C0765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26CFFEF6-C007-4A63-A742-001B8DA6547F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3906CF6B-033D-4AAA-9D32-ABB5817986CF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63354706-6F68-4724-A709-A417F5F06BF8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7234723F-17EF-42A1-9726-E87C7399B36B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C9B21391-DB10-4019-A1F7-F6100BC836E6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2B3583BF-D73B-4982-8A35-02C9BCE83A08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<sst xmlns="http://schemas.openxmlformats.org/spreadsheetml/2006/main" count="3868" uniqueCount="905">
  <si>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</si>
  <si>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</si>
  <si>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</si>
  <si>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</si>
  <si>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</si>
  <si>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</si>
  <si>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</si>
  <si>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</si>
  <si>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</si>
  <si>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</si>
  <si>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</si>
  <si>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</si>
  <si>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</si>
  <si>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</si>
  <si>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</si>
  <si>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</si>
  <si>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</si>
  <si>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</si>
  <si>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</si>
  <si>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</si>
  <si>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</si>
  <si>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</si>
  <si>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</si>
  <si>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</si>
  <si>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</si>
  <si>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</si>
  <si>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</si>
  <si>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</si>
  <si>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</si>
  <si>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</si>
  <si>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</si>
  <si>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</si>
  <si>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</si>
  <si>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</si>
  <si>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</si>
  <si>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</si>
  <si>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</si>
  <si>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</si>
  <si>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</si>
  <si>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</si>
  <si>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</si>
  <si>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</si>
  <si>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</si>
  <si>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</si>
  <si>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</si>
  <si>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</si>
  <si>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</si>
  <si>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</si>
  <si>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</si>
  <si>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</si>
  <si>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</si>
  <si>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</si>
  <si>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</si>
  <si>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</si>
  <si>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</si>
  <si>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</si>
  <si>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</si>
  <si>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</si>
  <si>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</si>
  <si>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</si>
  <si>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</si>
  <si>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</si>
  <si>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</si>
  <si>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</si>
  <si>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</si>
  <si>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</si>
  <si>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</si>
  <si>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</si>
  <si>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</si>
  <si>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</si>
  <si>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</si>
  <si>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</si>
  <si>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</si>
  <si>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</si>
  <si>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</si>
  <si>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</si>
  <si>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</si>
  <si>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</si>
  <si>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</si>
  <si>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</si>
  <si>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</si>
  <si>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</si>
  <si>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</si>
  <si>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</si>
  <si>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</si>
  <si>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</si>
  <si>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</si>
  <si>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</si>
  <si>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</si>
  <si>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</si>
  <si>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</si>
  <si>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</si>
  <si>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</si>
  <si>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</si>
  <si>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</si>
  <si>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</si>
  <si>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</si>
  <si>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</si>
  <si>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</si>
  <si>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</si>
  <si>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</si>
  <si>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</si>
  <si>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</si>
  <si>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</si>
  <si>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</si>
  <si>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</si>
  <si>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</si>
  <si>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</si>
  <si>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</si>
  <si>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</si>
  <si>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</si>
  <si>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</si>
  <si>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</si>
  <si>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</si>
  <si>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</si>
  <si>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</si>
  <si>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</si>
  <si>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</si>
  <si>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</si>
  <si>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</si>
  <si>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</si>
  <si>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</si>
  <si>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</si>
  <si>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</si>
  <si>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</si>
  <si>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</si>
  <si>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</si>
  <si>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</si>
  <si>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</si>
  <si>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</si>
  <si>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</si>
  <si>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</si>
  <si>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</si>
  <si>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</si>
  <si>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</si>
  <si>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</si>
  <si>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</si>
  <si>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</si>
  <si>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</si>
  <si>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</si>
  <si>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</si>
  <si>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</si>
  <si>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</si>
  <si>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</si>
  <si>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</si>
  <si>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</si>
  <si>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</si>
  <si>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</si>
  <si>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</si>
  <si>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</si>
  <si>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</si>
  <si>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</si>
  <si>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</si>
  <si>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</si>
  <si>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</si>
  <si>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</si>
  <si>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</si>
  <si>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</si>
  <si>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</si>
  <si>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</si>
  <si>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</si>
  <si>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</si>
  <si>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</si>
  <si>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</si>
  <si>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</si>
  <si>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</si>
  <si>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</si>
  <si>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</si>
  <si>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</si>
  <si>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</si>
  <si>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</si>
  <si>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</si>
  <si>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</si>
  <si>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</si>
  <si>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</si>
  <si>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</si>
  <si>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</si>
  <si>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</si>
  <si>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</si>
  <si>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</si>
  <si>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</si>
  <si>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</si>
  <si>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</si>
  <si>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</si>
  <si>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</si>
  <si>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</si>
  <si>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</si>
  <si>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</si>
  <si>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</si>
  <si>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</si>
  <si>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</si>
  <si>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</si>
  <si>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</si>
  <si>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</si>
  <si>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</si>
  <si>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</si>
  <si>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</si>
  <si>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</si>
  <si>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</si>
  <si>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</si>
  <si>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</si>
  <si>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</si>
  <si>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</si>
  <si>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</si>
  <si>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</si>
  <si>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</si>
  <si>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</si>
  <si>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</si>
  <si>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</si>
  <si>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</si>
  <si>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</si>
  <si>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</si>
  <si>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</si>
  <si>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</si>
  <si>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</si>
  <si>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</si>
  <si>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</si>
  <si>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</si>
  <si>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</si>
  <si>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</si>
  <si>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</si>
  <si>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</si>
  <si>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</si>
  <si>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</si>
  <si>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</si>
  <si>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</si>
  <si>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</si>
  <si>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</si>
  <si>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</si>
  <si>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</si>
  <si>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</si>
  <si>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</si>
  <si>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</si>
  <si>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</si>
  <si>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</si>
  <si>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</si>
  <si>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</si>
  <si>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</si>
  <si>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</si>
  <si>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</si>
  <si>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</si>
  <si>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</si>
  <si>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</si>
  <si>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</si>
  <si>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</si>
  <si>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</si>
  <si>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</si>
  <si>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</si>
  <si>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</si>
  <si>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</si>
  <si>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</si>
  <si>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</si>
  <si>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</si>
  <si>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</si>
  <si>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</si>
  <si>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</si>
  <si>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</si>
  <si>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</si>
  <si>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</si>
  <si>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</si>
  <si>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</si>
  <si>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</si>
  <si>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</si>
  <si>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</si>
  <si>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</si>
  <si>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</si>
  <si>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</si>
  <si>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</si>
  <si>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</si>
  <si>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</si>
  <si>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</si>
  <si>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</si>
  <si>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</si>
  <si>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</si>
  <si>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</si>
  <si>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</si>
  <si>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</si>
  <si>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</si>
  <si>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</si>
  <si>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</si>
  <si>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</si>
  <si>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</si>
  <si>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</si>
  <si>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</si>
  <si>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</si>
  <si>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</si>
  <si>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</si>
  <si>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</si>
  <si>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</si>
  <si>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</si>
  <si>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</si>
  <si>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</si>
  <si>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</si>
  <si>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</si>
  <si>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</si>
  <si>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</si>
  <si>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</si>
  <si>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</si>
  <si>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</si>
  <si>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</si>
  <si>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</si>
  <si>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</si>
  <si>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</si>
  <si>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</si>
  <si>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</si>
  <si>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</si>
  <si>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</si>
  <si>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</si>
  <si>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</si>
  <si>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</si>
  <si>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</si>
  <si>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</si>
  <si>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</si>
  <si>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</si>
  <si>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</si>
  <si>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</si>
  <si>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</si>
  <si>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</si>
  <si>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</si>
  <si>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</si>
  <si>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</si>
  <si>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</si>
  <si>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</si>
  <si>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</si>
  <si>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</si>
  <si>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</si>
  <si>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</si>
  <si>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</si>
  <si>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</si>
  <si>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</si>
  <si>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</si>
  <si>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</si>
  <si>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</si>
  <si>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</si>
  <si>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</si>
  <si>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</si>
  <si>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</si>
  <si>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</si>
  <si>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</si>
  <si>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</si>
  <si>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</si>
  <si>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</si>
  <si>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</si>
  <si>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</si>
  <si>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</si>
  <si>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</si>
  <si>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</si>
  <si>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</si>
  <si>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</si>
  <si>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</si>
  <si>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</si>
  <si>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</si>
  <si>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</si>
  <si>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</si>
  <si>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</si>
  <si>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</si>
  <si>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</si>
  <si>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</si>
  <si>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</si>
  <si>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</si>
  <si>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</si>
  <si>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</si>
  <si>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</si>
  <si>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</si>
  <si>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</si>
  <si>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</si>
  <si>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</si>
  <si>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</si>
  <si>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</si>
  <si>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</si>
  <si>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</si>
  <si>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</si>
  <si>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</si>
  <si>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</si>
  <si>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</si>
  <si>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</si>
  <si>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</si>
  <si>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</si>
  <si>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</si>
  <si>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</si>
  <si>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</si>
  <si>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</si>
  <si>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</si>
  <si>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</si>
  <si>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</si>
  <si>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</si>
  <si>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</si>
  <si>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</si>
  <si>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</si>
  <si>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</si>
  <si>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</si>
  <si>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</si>
  <si>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</si>
  <si>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</si>
  <si>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</si>
  <si>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</si>
  <si>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</si>
  <si>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</si>
  <si>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</si>
  <si>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</si>
  <si>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</si>
  <si>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</si>
  <si>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</si>
  <si>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</si>
  <si>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</si>
  <si>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</si>
  <si>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</si>
  <si>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</si>
  <si>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</si>
  <si>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</si>
  <si>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</si>
  <si>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</si>
  <si>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</si>
  <si>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</si>
  <si>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</si>
  <si>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</si>
  <si>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</si>
  <si>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</si>
  <si>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</si>
  <si>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</si>
  <si>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</si>
  <si>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</si>
  <si>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</si>
  <si>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</si>
  <si>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</si>
  <si>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</si>
  <si>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</si>
  <si>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</si>
  <si>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</si>
  <si>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</si>
  <si>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</si>
  <si>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</si>
  <si>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</si>
  <si>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</si>
  <si>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</si>
  <si>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</si>
  <si>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</si>
  <si>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</si>
  <si>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</si>
  <si>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</si>
  <si>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</si>
  <si>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</si>
  <si>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</si>
  <si>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</si>
  <si>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</si>
  <si>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</si>
  <si>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</si>
  <si>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</si>
  <si>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</si>
  <si>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</si>
  <si>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</si>
  <si>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</si>
  <si>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</si>
  <si>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</si>
  <si>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</si>
  <si>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</si>
  <si>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</si>
  <si>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</si>
  <si>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</si>
  <si>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</si>
  <si>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</si>
  <si>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</si>
  <si>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</si>
  <si>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</si>
  <si>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</si>
  <si>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</si>
  <si>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</si>
  <si>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</si>
  <si>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</si>
  <si>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</si>
  <si>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</si>
  <si>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</si>
  <si>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</si>
  <si>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</si>
  <si>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</si>
  <si>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</si>
  <si>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</si>
  <si>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</si>
  <si>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</si>
  <si>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</si>
  <si>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</si>
  <si>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</si>
  <si>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</si>
  <si>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</si>
  <si>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</si>
  <si>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</si>
  <si>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</si>
  <si>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</si>
  <si>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</si>
  <si>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</si>
  <si>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</si>
  <si>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</si>
  <si>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</si>
  <si>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</si>
  <si>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</si>
  <si>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</si>
  <si>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</si>
  <si>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</si>
  <si>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</si>
  <si>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</si>
  <si>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</si>
  <si>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</si>
  <si>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</si>
  <si>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</si>
  <si>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</si>
  <si>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</si>
  <si>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</si>
  <si>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</si>
  <si>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</si>
  <si>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</si>
  <si>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</si>
  <si>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</si>
  <si>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</si>
  <si>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</si>
  <si>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</si>
  <si>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</si>
  <si>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</si>
  <si>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</si>
  <si>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</si>
  <si>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</si>
  <si>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</si>
  <si>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</si>
  <si>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</si>
  <si>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</si>
  <si>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</si>
  <si>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</si>
  <si>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</si>
  <si>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</si>
  <si>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</si>
  <si>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</si>
  <si>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</si>
  <si>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</si>
  <si>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</si>
  <si>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</si>
  <si>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</si>
  <si>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</si>
  <si>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</si>
  <si>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</si>
  <si>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</si>
  <si>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</si>
  <si>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</si>
  <si>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</si>
  <si>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</si>
  <si>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</si>
  <si>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</si>
  <si>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</si>
  <si>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</si>
  <si>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</si>
  <si>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</si>
  <si>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</si>
  <si>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</si>
  <si>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</si>
  <si>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</si>
  <si>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</si>
  <si>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</si>
  <si>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</si>
  <si>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</si>
  <si>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</si>
  <si>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</si>
  <si>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</si>
  <si>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</si>
  <si>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</si>
  <si>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</si>
  <si>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</si>
  <si>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</si>
  <si>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</si>
  <si>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</si>
  <si>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</si>
  <si>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</si>
  <si>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</si>
  <si>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</si>
  <si>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</si>
  <si>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</si>
  <si>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</si>
  <si>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</si>
  <si>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</si>
  <si>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</si>
  <si>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</si>
  <si>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</si>
  <si>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</si>
  <si>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</si>
  <si>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</si>
  <si>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</si>
  <si>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</si>
  <si>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</si>
  <si>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</si>
  <si>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</si>
  <si>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</si>
  <si>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</si>
  <si>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</si>
  <si>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</si>
  <si>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</si>
  <si>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</si>
  <si>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</si>
  <si>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</si>
  <si>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</si>
  <si>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</si>
  <si>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</si>
  <si>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</si>
  <si>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</si>
  <si>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</si>
  <si>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</si>
  <si>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</si>
  <si>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</si>
  <si>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</si>
  <si>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</si>
  <si>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</si>
  <si>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</si>
  <si>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</si>
  <si>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</si>
  <si>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</si>
  <si>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</si>
  <si>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</si>
  <si>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</si>
  <si>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</si>
  <si>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</si>
  <si>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</si>
  <si>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</si>
  <si>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</si>
  <si>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</si>
  <si>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</si>
  <si>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</si>
  <si>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</si>
  <si>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</si>
  <si>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</si>
  <si>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</si>
  <si>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</si>
  <si>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</si>
  <si>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</si>
  <si>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</si>
  <si>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</si>
  <si>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</si>
  <si>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</si>
  <si>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</si>
  <si>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</si>
  <si>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</si>
  <si>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</si>
  <si>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</si>
  <si>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</si>
  <si>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</si>
  <si>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</si>
  <si>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</si>
  <si>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</si>
  <si>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</si>
  <si>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</si>
  <si>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</si>
  <si>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</si>
  <si>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</si>
  <si>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</si>
  <si>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</si>
  <si>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</si>
  <si>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</si>
  <si>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</si>
  <si>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</si>
  <si>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</si>
  <si>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</si>
  <si>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</si>
  <si>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</si>
  <si>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</si>
  <si>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</si>
  <si>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</si>
  <si>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</si>
  <si>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</si>
  <si>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</si>
  <si>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</si>
  <si>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</si>
  <si>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</si>
  <si>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</si>
  <si>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</si>
  <si>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</si>
  <si>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</si>
  <si>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</si>
  <si>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</si>
  <si>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</si>
  <si>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</si>
  <si>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</si>
  <si>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</si>
  <si>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</si>
  <si>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</si>
  <si>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</si>
  <si>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</si>
  <si>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</si>
  <si>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</si>
  <si>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</si>
  <si>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</si>
  <si>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</si>
  <si>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</si>
  <si>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</si>
  <si>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</si>
  <si>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</si>
  <si>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</si>
  <si>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</si>
  <si>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</si>
  <si>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</si>
  <si>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</si>
  <si>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</si>
  <si>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</si>
  <si>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</si>
  <si>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</si>
  <si>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</si>
  <si>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</si>
  <si>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</si>
  <si>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</si>
  <si>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</si>
  <si>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</si>
  <si>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</si>
  <si>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</si>
  <si>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</si>
  <si>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</si>
  <si>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</si>
  <si>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</si>
  <si>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</si>
  <si>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</si>
  <si>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</si>
  <si>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</si>
  <si>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</si>
  <si>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</si>
  <si>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</si>
  <si>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</si>
  <si>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</si>
  <si>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</si>
  <si>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</si>
  <si>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</si>
  <si>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</si>
  <si>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</si>
  <si>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</si>
  <si>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</si>
  <si>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</si>
  <si>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</si>
  <si>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</si>
  <si>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</si>
  <si>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</si>
  <si>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</si>
  <si>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</si>
  <si>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</si>
  <si>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</si>
  <si>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</si>
  <si>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</si>
  <si>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</si>
  <si>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</si>
  <si>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</si>
  <si>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</si>
  <si>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</si>
  <si>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</si>
  <si>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</si>
  <si>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</si>
  <si>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</si>
  <si>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</si>
  <si>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</si>
  <si>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</si>
  <si>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</si>
  <si>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</si>
  <si>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</si>
  <si>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</si>
  <si>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</si>
  <si>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</si>
  <si>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</si>
  <si>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</si>
  <si>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</si>
  <si>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</si>
  <si>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</si>
  <si>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</si>
  <si>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</si>
  <si>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</si>
  <si>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</si>
  <si>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</si>
  <si>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</si>
  <si>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</si>
  <si>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</si>
  <si>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</si>
  <si>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</si>
  <si>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</si>
  <si>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</si>
  <si>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</si>
  <si>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</si>
  <si>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</si>
  <si>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</si>
  <si>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</si>
  <si>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</si>
  <si>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</si>
  <si>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</si>
  <si>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</si>
  <si>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</si>
  <si>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</si>
  <si>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</si>
  <si>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</si>
  <si>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</si>
  <si>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</si>
  <si>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</si>
  <si>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</si>
  <si>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</si>
  <si>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</si>
  <si>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</si>
  <si>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</si>
  <si>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</si>
  <si>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</si>
  <si>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</si>
  <si>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</si>
  <si>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</si>
  <si>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</si>
  <si>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</si>
  <si>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</si>
  <si>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</si>
  <si>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</si>
  <si>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</si>
  <si>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</si>
  <si>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</si>
  <si>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</si>
  <si>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</si>
  <si>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</si>
  <si>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</si>
  <si>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</si>
  <si>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</si>
  <si>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</si>
  <si>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</si>
  <si>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</si>
  <si>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</si>
  <si>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</si>
  <si>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</si>
  <si>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</si>
  <si>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</si>
  <si>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</si>
  <si>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</si>
  <si>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</si>
  <si>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</si>
  <si>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</si>
  <si>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</si>
  <si>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</si>
  <si>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</si>
  <si>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</si>
  <si>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</si>
  <si>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</si>
  <si>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</si>
  <si>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</si>
  <si>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</si>
  <si>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</si>
  <si>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</si>
  <si>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</si>
  <si>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</si>
  <si>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</si>
  <si>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</si>
  <si>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</si>
  <si>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</si>
  <si>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</si>
  <si>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</si>
  <si>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</si>
  <si>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</si>
  <si>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</si>
  <si>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</si>
  <si>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</si>
  <si>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</si>
  <si>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</si>
  <si>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</si>
  <si>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</si>
  <si>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</si>
  <si>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</si>
  <si>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</si>
  <si>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</si>
  <si>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</si>
  <si>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</si>
  <si>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</si>
  <si>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</si>
  <si>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</si>
  <si>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</si>
  <si>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</si>
  <si>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</si>
  <si>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</si>
  <si>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</si>
  <si>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</si>
  <si>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</si>
  <si>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</si>
  <si>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</si>
  <si>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</si>
  <si>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</si>
  <si>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</si>
  <si>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</si>
  <si>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</si>
  <si>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</si>
  <si>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</si>
  <si>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</si>
  <si>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</si>
  <si>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</si>
  <si>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</si>
  <si>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</si>
  <si>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</si>
  <si>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</si>
  <si>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</si>
  <si>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</si>
  <si>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</si>
  <si>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</si>
  <si>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</si>
  <si>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</si>
  <si>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</si>
  <si>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</si>
  <si>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8/08</t>
  </si>
  <si>
    <t>11/02</t>
  </si>
  <si>
    <t>7/05</t>
  </si>
  <si>
    <t>6/06</t>
  </si>
  <si>
    <t>8/07</t>
  </si>
  <si>
    <t>8/18</t>
  </si>
  <si>
    <t>11/12</t>
  </si>
  <si>
    <t>7/29</t>
  </si>
  <si>
    <t>7/26</t>
  </si>
  <si>
    <t>8/17</t>
  </si>
  <si>
    <t>Bedford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</si>
</sst>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7739A-63BD-413D-BC26-C569F2BE10EA}">
  <sheetPr transitionEvaluation="1" transitionEntry="1" codeName="Sheet1">
    <tabColor indexed="56"/>
  </sheetPr>
  <dimension ref="A1:AQ666"/>
  <sheetViews>
    <sheetView tabSelected="1" zoomScale="75" zoomScaleNormal="11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904</v>
      </c>
      <c r="B2" s="21">
        <v>41</v>
      </c>
      <c r="C2" s="21">
        <v>41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2555663.16</v>
      </c>
      <c r="G9" s="18">
        <v>497</v>
      </c>
      <c r="H9" s="18">
        <v>0</v>
      </c>
      <c r="I9" s="18">
        <v>0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0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0</v>
      </c>
      <c r="G12" s="18">
        <v>195823.98</v>
      </c>
      <c r="H12" s="18">
        <v>0</v>
      </c>
      <c r="I12" s="18">
        <v>402149.72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36910.89</v>
      </c>
      <c r="G13" s="18">
        <v>11725.1</v>
      </c>
      <c r="H13" s="18">
        <v>303377.46000000002</v>
      </c>
      <c r="I13" s="18">
        <v>0</v>
      </c>
      <c r="J13" s="67">
        <f>SUM(I434)</f>
        <v>525036.84000000008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17614.63</v>
      </c>
      <c r="G14" s="18">
        <v>5469.2</v>
      </c>
      <c r="H14" s="18">
        <v>0</v>
      </c>
      <c r="I14" s="18">
        <v>0</v>
      </c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>
        <v>0</v>
      </c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2418374.16</v>
      </c>
      <c r="G17" s="18">
        <v>0</v>
      </c>
      <c r="H17" s="18">
        <v>713.8</v>
      </c>
      <c r="I17" s="18">
        <v>0</v>
      </c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5028562.84</v>
      </c>
      <c r="G19" s="41">
        <f>SUM(G9:G18)</f>
        <v>213515.28000000003</v>
      </c>
      <c r="H19" s="41">
        <f>SUM(H9:H18)</f>
        <v>304091.26</v>
      </c>
      <c r="I19" s="41">
        <f>SUM(I9:I18)</f>
        <v>402149.72</v>
      </c>
      <c r="J19" s="41">
        <f>SUM(J9:J18)</f>
        <v>525036.84000000008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410269.99</v>
      </c>
      <c r="G23" s="18">
        <v>0</v>
      </c>
      <c r="H23" s="18">
        <v>187703.71</v>
      </c>
      <c r="I23" s="18">
        <v>0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20.94</v>
      </c>
      <c r="G24" s="18">
        <v>0</v>
      </c>
      <c r="H24" s="18">
        <v>0</v>
      </c>
      <c r="I24" s="18">
        <v>0</v>
      </c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971601.79</v>
      </c>
      <c r="G25" s="18">
        <v>7046.84</v>
      </c>
      <c r="H25" s="18">
        <v>26745.71</v>
      </c>
      <c r="I25" s="18">
        <v>0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>
        <v>0</v>
      </c>
      <c r="G26" s="145">
        <v>0</v>
      </c>
      <c r="H26" s="18">
        <v>0</v>
      </c>
      <c r="I26" s="18">
        <v>0</v>
      </c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>
        <v>0</v>
      </c>
      <c r="G27" s="24" t="s">
        <v>312</v>
      </c>
      <c r="H27" s="24" t="s">
        <v>312</v>
      </c>
      <c r="I27" s="18">
        <v>0</v>
      </c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>
        <v>0</v>
      </c>
      <c r="G28" s="24" t="s">
        <v>312</v>
      </c>
      <c r="H28" s="24" t="s">
        <v>312</v>
      </c>
      <c r="I28" s="18">
        <v>0</v>
      </c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2228283.5499999998</v>
      </c>
      <c r="G29" s="18">
        <v>9381.17</v>
      </c>
      <c r="H29" s="18">
        <v>79001.899999999994</v>
      </c>
      <c r="I29" s="18">
        <v>0</v>
      </c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0</v>
      </c>
      <c r="G30" s="18">
        <v>0</v>
      </c>
      <c r="H30" s="18">
        <v>0</v>
      </c>
      <c r="I30" s="18">
        <v>0</v>
      </c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18557.5</v>
      </c>
      <c r="G31" s="18">
        <v>45394.25</v>
      </c>
      <c r="H31" s="18">
        <v>10639.94</v>
      </c>
      <c r="I31" s="18">
        <v>0</v>
      </c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0</v>
      </c>
      <c r="G32" s="18">
        <v>0</v>
      </c>
      <c r="H32" s="18">
        <v>0</v>
      </c>
      <c r="I32" s="18">
        <v>0</v>
      </c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3628733.7699999996</v>
      </c>
      <c r="G33" s="41">
        <f>SUM(G23:G32)</f>
        <v>61822.26</v>
      </c>
      <c r="H33" s="41">
        <f>SUM(H23:H32)</f>
        <v>304091.25999999995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>
        <v>0</v>
      </c>
      <c r="G35" s="18"/>
      <c r="H35" s="18"/>
      <c r="I35" s="18">
        <v>0</v>
      </c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v>0</v>
      </c>
      <c r="G36" s="18"/>
      <c r="H36" s="18"/>
      <c r="I36" s="18">
        <v>0</v>
      </c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418986.97</v>
      </c>
      <c r="G37" s="18">
        <v>7990</v>
      </c>
      <c r="H37" s="18"/>
      <c r="I37" s="18">
        <v>0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>
        <v>0</v>
      </c>
      <c r="G38" s="18"/>
      <c r="H38" s="18"/>
      <c r="I38" s="18">
        <v>0</v>
      </c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300000</v>
      </c>
      <c r="G39" s="18"/>
      <c r="H39" s="18"/>
      <c r="I39" s="18">
        <v>0</v>
      </c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0</v>
      </c>
      <c r="G41" s="18">
        <f>G466-G37</f>
        <v>143703.01999999979</v>
      </c>
      <c r="H41" s="18">
        <f>H466</f>
        <v>0</v>
      </c>
      <c r="I41" s="18">
        <f>I466</f>
        <v>402149.72</v>
      </c>
      <c r="J41" s="13">
        <f>SUM(I449)</f>
        <v>525036.84000000008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680842.1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1399829.0699999998</v>
      </c>
      <c r="G43" s="41">
        <f>SUM(G35:G42)</f>
        <v>151693.01999999979</v>
      </c>
      <c r="H43" s="41">
        <f>SUM(H35:H42)</f>
        <v>0</v>
      </c>
      <c r="I43" s="41">
        <f>SUM(I35:I42)</f>
        <v>402149.72</v>
      </c>
      <c r="J43" s="41">
        <f>SUM(J35:J42)</f>
        <v>525036.84000000008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5028562.84</v>
      </c>
      <c r="G44" s="41">
        <f>G43+G33</f>
        <v>213515.2799999998</v>
      </c>
      <c r="H44" s="41">
        <f>H43+H33</f>
        <v>304091.25999999995</v>
      </c>
      <c r="I44" s="41">
        <f>I43+I33</f>
        <v>402149.72</v>
      </c>
      <c r="J44" s="41">
        <f>J43+J33</f>
        <v>525036.84000000008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40613722</v>
      </c>
      <c r="G49" s="18">
        <v>0</v>
      </c>
      <c r="H49" s="18">
        <v>0</v>
      </c>
      <c r="I49" s="18">
        <v>0</v>
      </c>
      <c r="J49" s="18">
        <v>0</v>
      </c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0</v>
      </c>
      <c r="G50" s="18">
        <v>0</v>
      </c>
      <c r="H50" s="24" t="s">
        <v>312</v>
      </c>
      <c r="I50" s="18">
        <v>0</v>
      </c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100000</v>
      </c>
      <c r="G51" s="18">
        <v>0</v>
      </c>
      <c r="H51" s="18">
        <v>0</v>
      </c>
      <c r="I51" s="18">
        <v>0</v>
      </c>
      <c r="J51" s="18">
        <v>0</v>
      </c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40713722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106297.08</v>
      </c>
      <c r="G55" s="24" t="s">
        <v>312</v>
      </c>
      <c r="H55" s="18">
        <v>0</v>
      </c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52100</v>
      </c>
      <c r="G56" s="24" t="s">
        <v>312</v>
      </c>
      <c r="H56" s="18">
        <v>0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0</v>
      </c>
      <c r="G57" s="24" t="s">
        <v>312</v>
      </c>
      <c r="H57" s="18">
        <v>0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2100</v>
      </c>
      <c r="G58" s="24" t="s">
        <v>312</v>
      </c>
      <c r="H58" s="18">
        <v>0</v>
      </c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0</v>
      </c>
      <c r="G60" s="24" t="s">
        <v>312</v>
      </c>
      <c r="H60" s="18">
        <v>0</v>
      </c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12043.8</v>
      </c>
      <c r="G61" s="24" t="s">
        <v>312</v>
      </c>
      <c r="H61" s="18">
        <v>0</v>
      </c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0</v>
      </c>
      <c r="G62" s="24" t="s">
        <v>312</v>
      </c>
      <c r="H62" s="18">
        <v>0</v>
      </c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0</v>
      </c>
      <c r="G64" s="24" t="s">
        <v>312</v>
      </c>
      <c r="H64" s="18">
        <v>0</v>
      </c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>
        <v>0</v>
      </c>
      <c r="G65" s="24" t="s">
        <v>312</v>
      </c>
      <c r="H65" s="18">
        <v>0</v>
      </c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>
        <v>0</v>
      </c>
      <c r="G66" s="24" t="s">
        <v>312</v>
      </c>
      <c r="H66" s="18">
        <v>0</v>
      </c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>
        <v>0</v>
      </c>
      <c r="G68" s="24" t="s">
        <v>312</v>
      </c>
      <c r="H68" s="18">
        <v>0</v>
      </c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>
        <v>53341.4</v>
      </c>
      <c r="G69" s="24" t="s">
        <v>312</v>
      </c>
      <c r="H69" s="18">
        <v>0</v>
      </c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0</v>
      </c>
      <c r="G70" s="24" t="s">
        <v>312</v>
      </c>
      <c r="H70" s="18">
        <v>0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225882.28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0</v>
      </c>
      <c r="G75" s="24" t="s">
        <v>312</v>
      </c>
      <c r="H75" s="18">
        <v>0</v>
      </c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>
        <v>0</v>
      </c>
      <c r="G76" s="24" t="s">
        <v>312</v>
      </c>
      <c r="H76" s="18">
        <v>0</v>
      </c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>
        <v>0</v>
      </c>
      <c r="G78" s="24" t="s">
        <v>312</v>
      </c>
      <c r="H78" s="18">
        <v>0</v>
      </c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>
        <v>0</v>
      </c>
      <c r="G79" s="24" t="s">
        <v>312</v>
      </c>
      <c r="H79" s="18">
        <v>0</v>
      </c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>
        <v>0</v>
      </c>
      <c r="G80" s="24" t="s">
        <v>312</v>
      </c>
      <c r="H80" s="18">
        <v>0</v>
      </c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>
        <v>0</v>
      </c>
      <c r="G82" s="24" t="s">
        <v>312</v>
      </c>
      <c r="H82" s="18">
        <v>0</v>
      </c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>
        <v>0</v>
      </c>
      <c r="G83" s="24" t="s">
        <v>312</v>
      </c>
      <c r="H83" s="18">
        <v>0</v>
      </c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>
        <v>0</v>
      </c>
      <c r="G84" s="24" t="s">
        <v>312</v>
      </c>
      <c r="H84" s="18">
        <v>0</v>
      </c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>
        <v>0</v>
      </c>
      <c r="G85" s="24" t="s">
        <v>312</v>
      </c>
      <c r="H85" s="18">
        <v>0</v>
      </c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6453.44</v>
      </c>
      <c r="G88" s="18">
        <v>0</v>
      </c>
      <c r="H88" s="18">
        <v>0</v>
      </c>
      <c r="I88" s="18">
        <v>0</v>
      </c>
      <c r="J88" s="18">
        <f>L400</f>
        <v>5018.3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1345879.4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0</v>
      </c>
      <c r="G90" s="24" t="s">
        <v>312</v>
      </c>
      <c r="H90" s="18">
        <v>0</v>
      </c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0</v>
      </c>
      <c r="G91" s="18">
        <v>0</v>
      </c>
      <c r="H91" s="18">
        <v>0</v>
      </c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89157.96</v>
      </c>
      <c r="G93" s="18">
        <v>0</v>
      </c>
      <c r="H93" s="18">
        <v>0</v>
      </c>
      <c r="I93" s="18">
        <v>0</v>
      </c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0</v>
      </c>
      <c r="G94" s="18">
        <v>0</v>
      </c>
      <c r="H94" s="18">
        <v>9778.67</v>
      </c>
      <c r="I94" s="18">
        <v>0</v>
      </c>
      <c r="J94" s="18">
        <v>0</v>
      </c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0</v>
      </c>
      <c r="G95" s="18">
        <v>0</v>
      </c>
      <c r="H95" s="18">
        <v>0</v>
      </c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>
        <v>0</v>
      </c>
      <c r="G96" s="24" t="s">
        <v>312</v>
      </c>
      <c r="H96" s="18">
        <v>0</v>
      </c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0</v>
      </c>
      <c r="G97" s="18">
        <v>0</v>
      </c>
      <c r="H97" s="18">
        <v>0</v>
      </c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>
        <v>0</v>
      </c>
      <c r="G98" s="18">
        <v>0</v>
      </c>
      <c r="H98" s="18">
        <v>0</v>
      </c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>
        <v>0</v>
      </c>
      <c r="G99" s="18">
        <v>0</v>
      </c>
      <c r="H99" s="18">
        <v>0</v>
      </c>
      <c r="I99" s="18">
        <v>0</v>
      </c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>
        <v>0</v>
      </c>
      <c r="G100" s="18">
        <v>0</v>
      </c>
      <c r="H100" s="18">
        <v>0</v>
      </c>
      <c r="I100" s="18">
        <v>0</v>
      </c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0</v>
      </c>
      <c r="G101" s="18">
        <v>0</v>
      </c>
      <c r="H101" s="18">
        <v>0</v>
      </c>
      <c r="I101" s="18">
        <v>0</v>
      </c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48725.73+17632.5</f>
        <v>66358.23000000001</v>
      </c>
      <c r="G102" s="18">
        <v>0</v>
      </c>
      <c r="H102" s="18">
        <v>0</v>
      </c>
      <c r="I102" s="18">
        <v>0</v>
      </c>
      <c r="J102" s="18">
        <v>0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161969.63</v>
      </c>
      <c r="G103" s="41">
        <f>SUM(G88:G102)</f>
        <v>1345879.4</v>
      </c>
      <c r="H103" s="41">
        <f>SUM(H88:H102)</f>
        <v>9778.67</v>
      </c>
      <c r="I103" s="41">
        <f>SUM(I88:I102)</f>
        <v>0</v>
      </c>
      <c r="J103" s="41">
        <f>SUM(J88:J102)</f>
        <v>5018.3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41101573.910000004</v>
      </c>
      <c r="G104" s="41">
        <f>G52+G103</f>
        <v>1345879.4</v>
      </c>
      <c r="H104" s="41">
        <f>H52+H71+H86+H103</f>
        <v>9778.67</v>
      </c>
      <c r="I104" s="41">
        <f>I52+I103</f>
        <v>0</v>
      </c>
      <c r="J104" s="41">
        <f>J52+J103</f>
        <v>5018.3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3340575.28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7601400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121161.72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11063137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1140438.82</v>
      </c>
      <c r="G115" s="24" t="s">
        <v>312</v>
      </c>
      <c r="H115" s="24" t="s">
        <v>312</v>
      </c>
      <c r="I115" s="18">
        <v>0</v>
      </c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0</v>
      </c>
      <c r="G116" s="24"/>
      <c r="H116" s="24"/>
      <c r="I116" s="18">
        <v>0</v>
      </c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450236.04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0</v>
      </c>
      <c r="G119" s="24" t="s">
        <v>312</v>
      </c>
      <c r="H119" s="18">
        <v>0</v>
      </c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12959.19</v>
      </c>
      <c r="G120" s="24" t="s">
        <v>312</v>
      </c>
      <c r="H120" s="18">
        <v>0</v>
      </c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>
        <v>0</v>
      </c>
      <c r="G121" s="24" t="s">
        <v>312</v>
      </c>
      <c r="H121" s="18">
        <v>0</v>
      </c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>
        <v>0</v>
      </c>
      <c r="G122" s="24" t="s">
        <v>312</v>
      </c>
      <c r="H122" s="18">
        <v>0</v>
      </c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>
        <v>9959.06</v>
      </c>
      <c r="G123" s="24" t="s">
        <v>312</v>
      </c>
      <c r="H123" s="18">
        <v>0</v>
      </c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16204.74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28350</v>
      </c>
      <c r="G125" s="24" t="s">
        <v>312</v>
      </c>
      <c r="H125" s="18">
        <v>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>
        <v>0</v>
      </c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>
        <v>0</v>
      </c>
      <c r="G127" s="18">
        <v>0</v>
      </c>
      <c r="H127" s="18">
        <v>0</v>
      </c>
      <c r="I127" s="18">
        <v>0</v>
      </c>
      <c r="J127" s="18">
        <v>0</v>
      </c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1641943.11</v>
      </c>
      <c r="G128" s="41">
        <f>SUM(G115:G127)</f>
        <v>16204.74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>
        <v>0</v>
      </c>
      <c r="G129" s="18">
        <v>0</v>
      </c>
      <c r="H129" s="18">
        <v>0</v>
      </c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>
        <v>0</v>
      </c>
      <c r="G130" s="24" t="s">
        <v>312</v>
      </c>
      <c r="H130" s="18">
        <v>0</v>
      </c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12705080.109999999</v>
      </c>
      <c r="G132" s="41">
        <f>G113+SUM(G128:G129)</f>
        <v>16204.74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v>0</v>
      </c>
      <c r="G137" s="18">
        <v>0</v>
      </c>
      <c r="H137" s="18">
        <v>0</v>
      </c>
      <c r="I137" s="18">
        <v>0</v>
      </c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>
        <v>0</v>
      </c>
      <c r="G138" s="18">
        <v>0</v>
      </c>
      <c r="H138" s="18">
        <v>0</v>
      </c>
      <c r="I138" s="18">
        <v>0</v>
      </c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>
        <v>0</v>
      </c>
      <c r="G142" s="24" t="s">
        <v>312</v>
      </c>
      <c r="H142" s="18">
        <v>0</v>
      </c>
      <c r="I142" s="18">
        <v>0</v>
      </c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>
        <v>0</v>
      </c>
      <c r="G143" s="24" t="s">
        <v>312</v>
      </c>
      <c r="H143" s="18">
        <v>0</v>
      </c>
      <c r="I143" s="18">
        <v>0</v>
      </c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>
        <v>0</v>
      </c>
      <c r="G144" s="24" t="s">
        <v>312</v>
      </c>
      <c r="H144" s="18">
        <v>0</v>
      </c>
      <c r="I144" s="18">
        <v>0</v>
      </c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68451.539999999994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74094.17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0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>
        <v>0</v>
      </c>
      <c r="G149" s="24" t="s">
        <v>312</v>
      </c>
      <c r="H149" s="18">
        <v>0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182293.8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>
        <v>0</v>
      </c>
      <c r="G151" s="24" t="s">
        <v>312</v>
      </c>
      <c r="H151" s="18">
        <v>1142902.97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389424.98</v>
      </c>
      <c r="G152" s="24" t="s">
        <v>312</v>
      </c>
      <c r="H152" s="18">
        <v>0</v>
      </c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0</v>
      </c>
      <c r="G153" s="18">
        <v>0</v>
      </c>
      <c r="H153" s="18">
        <v>0</v>
      </c>
      <c r="I153" s="18">
        <v>0</v>
      </c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389424.98</v>
      </c>
      <c r="G154" s="41">
        <f>SUM(G142:G153)</f>
        <v>182293.8</v>
      </c>
      <c r="H154" s="41">
        <f>SUM(H142:H153)</f>
        <v>1285448.68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>
        <v>0</v>
      </c>
      <c r="G155" s="18">
        <v>0</v>
      </c>
      <c r="H155" s="18">
        <v>0</v>
      </c>
      <c r="I155" s="18">
        <v>0</v>
      </c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0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>
        <v>0</v>
      </c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>
        <v>0</v>
      </c>
      <c r="G160" s="18">
        <v>0</v>
      </c>
      <c r="H160" s="18">
        <v>0</v>
      </c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389424.98</v>
      </c>
      <c r="G161" s="41">
        <f>G139+G154+SUM(G155:G160)</f>
        <v>182293.8</v>
      </c>
      <c r="H161" s="41">
        <f>H139+H154+SUM(H155:H160)</f>
        <v>1285448.68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>
        <v>0</v>
      </c>
      <c r="G165" s="24" t="s">
        <v>312</v>
      </c>
      <c r="H165" s="24" t="s">
        <v>312</v>
      </c>
      <c r="I165" s="18">
        <v>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>
        <v>0</v>
      </c>
      <c r="G166" s="24" t="s">
        <v>312</v>
      </c>
      <c r="H166" s="24" t="s">
        <v>312</v>
      </c>
      <c r="I166" s="18">
        <v>0</v>
      </c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>
        <v>0</v>
      </c>
      <c r="G167" s="24" t="s">
        <v>312</v>
      </c>
      <c r="H167" s="24" t="s">
        <v>312</v>
      </c>
      <c r="I167" s="18">
        <v>0</v>
      </c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>
        <v>0</v>
      </c>
      <c r="G168" s="24" t="s">
        <v>312</v>
      </c>
      <c r="H168" s="24" t="s">
        <v>312</v>
      </c>
      <c r="I168" s="18">
        <v>0</v>
      </c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0</v>
      </c>
      <c r="H171" s="18">
        <v>0</v>
      </c>
      <c r="I171" s="18">
        <v>0</v>
      </c>
      <c r="J171" s="18">
        <v>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>
        <v>0</v>
      </c>
      <c r="G172" s="24" t="s">
        <v>312</v>
      </c>
      <c r="H172" s="18">
        <v>0</v>
      </c>
      <c r="I172" s="18">
        <v>0</v>
      </c>
      <c r="J172" s="18">
        <v>0</v>
      </c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0</v>
      </c>
      <c r="G173" s="18">
        <v>0</v>
      </c>
      <c r="H173" s="24" t="s">
        <v>312</v>
      </c>
      <c r="I173" s="18">
        <v>0</v>
      </c>
      <c r="J173" s="18">
        <v>0</v>
      </c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0</v>
      </c>
      <c r="G174" s="18">
        <v>0</v>
      </c>
      <c r="H174" s="18">
        <v>0</v>
      </c>
      <c r="I174" s="24" t="s">
        <v>312</v>
      </c>
      <c r="J174" s="18">
        <v>0</v>
      </c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0</v>
      </c>
      <c r="G177" s="18">
        <v>0</v>
      </c>
      <c r="H177" s="18">
        <v>0</v>
      </c>
      <c r="I177" s="18">
        <v>0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0</v>
      </c>
      <c r="G178" s="18">
        <v>0</v>
      </c>
      <c r="H178" s="18">
        <v>0</v>
      </c>
      <c r="I178" s="18">
        <v>0</v>
      </c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>
        <v>0</v>
      </c>
      <c r="G179" s="18">
        <v>0</v>
      </c>
      <c r="H179" s="18">
        <v>0</v>
      </c>
      <c r="I179" s="18">
        <v>0</v>
      </c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>
        <v>0</v>
      </c>
      <c r="G181" s="18">
        <v>0</v>
      </c>
      <c r="H181" s="18">
        <v>0</v>
      </c>
      <c r="I181" s="18">
        <v>0</v>
      </c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>
        <v>0</v>
      </c>
      <c r="G182" s="18">
        <v>0</v>
      </c>
      <c r="H182" s="18">
        <v>0</v>
      </c>
      <c r="I182" s="18">
        <v>0</v>
      </c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>
        <v>0</v>
      </c>
      <c r="G183" s="18">
        <v>0</v>
      </c>
      <c r="H183" s="18">
        <v>0</v>
      </c>
      <c r="I183" s="18">
        <v>0</v>
      </c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54196079</v>
      </c>
      <c r="G185" s="47">
        <f>G104+G132+G161+G184</f>
        <v>1544377.94</v>
      </c>
      <c r="H185" s="47">
        <f>H104+H132+H161+H184</f>
        <v>1295227.3499999999</v>
      </c>
      <c r="I185" s="47">
        <f>I104+I132+I161+I184</f>
        <v>0</v>
      </c>
      <c r="J185" s="47">
        <f>J104+J132+J184</f>
        <v>5018.3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8162860.3200000003</v>
      </c>
      <c r="G189" s="18">
        <v>4089192.79</v>
      </c>
      <c r="H189" s="18">
        <v>56371.43</v>
      </c>
      <c r="I189" s="18">
        <v>376851.44</v>
      </c>
      <c r="J189" s="18">
        <v>9834.5</v>
      </c>
      <c r="K189" s="18">
        <v>0</v>
      </c>
      <c r="L189" s="19">
        <f>SUM(F189:K189)</f>
        <v>12695110.479999999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2881791.75</v>
      </c>
      <c r="G190" s="18">
        <v>1443636.37</v>
      </c>
      <c r="H190" s="18">
        <v>414724.01</v>
      </c>
      <c r="I190" s="18">
        <v>29108.02</v>
      </c>
      <c r="J190" s="18">
        <v>0</v>
      </c>
      <c r="K190" s="18">
        <v>0</v>
      </c>
      <c r="L190" s="19">
        <f>SUM(F190:K190)</f>
        <v>4769260.1499999994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47237.56</v>
      </c>
      <c r="G192" s="18">
        <v>23663.7</v>
      </c>
      <c r="H192" s="18">
        <v>0</v>
      </c>
      <c r="I192" s="18">
        <v>0</v>
      </c>
      <c r="J192" s="18">
        <v>0</v>
      </c>
      <c r="K192" s="18">
        <v>0</v>
      </c>
      <c r="L192" s="19">
        <f>SUM(F192:K192)</f>
        <v>70901.259999999995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851947.2</v>
      </c>
      <c r="G194" s="18">
        <v>426783.78</v>
      </c>
      <c r="H194" s="18">
        <v>955657.21</v>
      </c>
      <c r="I194" s="18">
        <v>15504.84</v>
      </c>
      <c r="J194" s="18">
        <v>0</v>
      </c>
      <c r="K194" s="18">
        <v>0</v>
      </c>
      <c r="L194" s="19">
        <f t="shared" ref="L194:L200" si="0">SUM(F194:K194)</f>
        <v>2249893.0299999998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284225.61</v>
      </c>
      <c r="G195" s="18">
        <v>249823.82</v>
      </c>
      <c r="H195" s="18">
        <v>28649.81</v>
      </c>
      <c r="I195" s="18">
        <v>50567.12</v>
      </c>
      <c r="J195" s="18">
        <v>12150.52</v>
      </c>
      <c r="K195" s="18">
        <v>13971.63</v>
      </c>
      <c r="L195" s="19">
        <f t="shared" si="0"/>
        <v>639388.51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361767.78</v>
      </c>
      <c r="G196" s="18">
        <v>181227.92</v>
      </c>
      <c r="H196" s="18">
        <v>53650.6</v>
      </c>
      <c r="I196" s="18">
        <v>19070.75</v>
      </c>
      <c r="J196" s="18">
        <v>200.34</v>
      </c>
      <c r="K196" s="18">
        <v>8861.64</v>
      </c>
      <c r="L196" s="19">
        <f t="shared" si="0"/>
        <v>624779.03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962735</v>
      </c>
      <c r="G197" s="18">
        <v>482283.03</v>
      </c>
      <c r="H197" s="18">
        <v>24637.91</v>
      </c>
      <c r="I197" s="18">
        <v>15905.55</v>
      </c>
      <c r="J197" s="18">
        <v>0</v>
      </c>
      <c r="K197" s="18">
        <v>9370.74</v>
      </c>
      <c r="L197" s="19">
        <f t="shared" si="0"/>
        <v>1494932.23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102482.28</v>
      </c>
      <c r="G198" s="18">
        <v>51338.6</v>
      </c>
      <c r="H198" s="18">
        <v>60624.39</v>
      </c>
      <c r="I198" s="18">
        <v>0</v>
      </c>
      <c r="J198" s="18">
        <v>0</v>
      </c>
      <c r="K198" s="18">
        <v>0</v>
      </c>
      <c r="L198" s="19">
        <f t="shared" si="0"/>
        <v>214445.27000000002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763151.35999999999</v>
      </c>
      <c r="G199" s="18">
        <v>382301.41</v>
      </c>
      <c r="H199" s="18">
        <v>633535.18000000005</v>
      </c>
      <c r="I199" s="18">
        <v>586908.73</v>
      </c>
      <c r="J199" s="18">
        <v>6094.91</v>
      </c>
      <c r="K199" s="18">
        <v>240.3</v>
      </c>
      <c r="L199" s="19">
        <f t="shared" si="0"/>
        <v>2372231.89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18774.72</v>
      </c>
      <c r="G200" s="18">
        <v>9405.2099999999991</v>
      </c>
      <c r="H200" s="18">
        <v>1232826.26</v>
      </c>
      <c r="I200" s="18">
        <v>0</v>
      </c>
      <c r="J200" s="18">
        <v>0</v>
      </c>
      <c r="K200" s="18">
        <v>0</v>
      </c>
      <c r="L200" s="19">
        <f t="shared" si="0"/>
        <v>1261006.19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0</v>
      </c>
      <c r="G201" s="18">
        <v>0</v>
      </c>
      <c r="H201" s="18">
        <v>14791.67</v>
      </c>
      <c r="I201" s="18">
        <v>0</v>
      </c>
      <c r="J201" s="18">
        <v>0</v>
      </c>
      <c r="K201" s="18">
        <v>0</v>
      </c>
      <c r="L201" s="19">
        <f>SUM(F201:K201)</f>
        <v>14791.67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14436973.579999998</v>
      </c>
      <c r="G203" s="41">
        <f t="shared" si="1"/>
        <v>7339656.6300000008</v>
      </c>
      <c r="H203" s="41">
        <f t="shared" si="1"/>
        <v>3475468.4699999997</v>
      </c>
      <c r="I203" s="41">
        <f t="shared" si="1"/>
        <v>1093916.45</v>
      </c>
      <c r="J203" s="41">
        <f t="shared" si="1"/>
        <v>28280.27</v>
      </c>
      <c r="K203" s="41">
        <f t="shared" si="1"/>
        <v>32444.309999999994</v>
      </c>
      <c r="L203" s="41">
        <f t="shared" si="1"/>
        <v>26406739.710000008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2983558.16</v>
      </c>
      <c r="G207" s="18">
        <v>1494616.35</v>
      </c>
      <c r="H207" s="18">
        <v>23694.81</v>
      </c>
      <c r="I207" s="18">
        <v>74523.179999999993</v>
      </c>
      <c r="J207" s="18">
        <v>8309.4500000000007</v>
      </c>
      <c r="K207" s="18">
        <v>0</v>
      </c>
      <c r="L207" s="19">
        <f>SUM(F207:K207)</f>
        <v>4584701.9499999993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799563.64</v>
      </c>
      <c r="G208" s="18">
        <v>400542.18</v>
      </c>
      <c r="H208" s="18">
        <v>139701.74</v>
      </c>
      <c r="I208" s="18">
        <v>6682.24</v>
      </c>
      <c r="J208" s="18">
        <v>0</v>
      </c>
      <c r="K208" s="18">
        <v>0</v>
      </c>
      <c r="L208" s="19">
        <f>SUM(F208:K208)</f>
        <v>1346489.8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132284.57</v>
      </c>
      <c r="G210" s="18">
        <v>66268.08</v>
      </c>
      <c r="H210" s="18">
        <v>10127.799999999999</v>
      </c>
      <c r="I210" s="18">
        <v>5971.4</v>
      </c>
      <c r="J210" s="18">
        <v>0</v>
      </c>
      <c r="K210" s="18">
        <v>1110</v>
      </c>
      <c r="L210" s="19">
        <f>SUM(F210:K210)</f>
        <v>215761.85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285176.38</v>
      </c>
      <c r="G212" s="18">
        <v>142859.39000000001</v>
      </c>
      <c r="H212" s="18">
        <v>199676.9</v>
      </c>
      <c r="I212" s="18">
        <v>2424.54</v>
      </c>
      <c r="J212" s="18">
        <v>0</v>
      </c>
      <c r="K212" s="18">
        <v>0</v>
      </c>
      <c r="L212" s="19">
        <f t="shared" ref="L212:L218" si="2">SUM(F212:K212)</f>
        <v>630137.21000000008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89478.43</v>
      </c>
      <c r="G213" s="18">
        <v>78648.240000000005</v>
      </c>
      <c r="H213" s="18">
        <v>8600.66</v>
      </c>
      <c r="I213" s="18">
        <v>17243.86</v>
      </c>
      <c r="J213" s="18">
        <v>3343.16</v>
      </c>
      <c r="K213" s="18">
        <v>4398.4799999999996</v>
      </c>
      <c r="L213" s="19">
        <f t="shared" si="2"/>
        <v>201712.83000000002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113889.86</v>
      </c>
      <c r="G214" s="18">
        <v>57053.23</v>
      </c>
      <c r="H214" s="18">
        <v>16890</v>
      </c>
      <c r="I214" s="18">
        <v>6003.75</v>
      </c>
      <c r="J214" s="18">
        <v>63.07</v>
      </c>
      <c r="K214" s="18">
        <v>2789.77</v>
      </c>
      <c r="L214" s="19">
        <f t="shared" si="2"/>
        <v>196689.68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315957.09999999998</v>
      </c>
      <c r="G215" s="18">
        <v>158279.01999999999</v>
      </c>
      <c r="H215" s="18">
        <v>8861.9599999999991</v>
      </c>
      <c r="I215" s="18">
        <v>2177.92</v>
      </c>
      <c r="J215" s="18">
        <v>0</v>
      </c>
      <c r="K215" s="18">
        <v>1734</v>
      </c>
      <c r="L215" s="19">
        <f t="shared" si="2"/>
        <v>487010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32262.94</v>
      </c>
      <c r="G216" s="18">
        <v>16162.15</v>
      </c>
      <c r="H216" s="18">
        <v>19085.45</v>
      </c>
      <c r="I216" s="18">
        <v>0</v>
      </c>
      <c r="J216" s="18">
        <v>0</v>
      </c>
      <c r="K216" s="18">
        <v>0</v>
      </c>
      <c r="L216" s="19">
        <f t="shared" si="2"/>
        <v>67510.539999999994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200361.11</v>
      </c>
      <c r="G217" s="18">
        <v>100371.09</v>
      </c>
      <c r="H217" s="18">
        <v>199446.26</v>
      </c>
      <c r="I217" s="18">
        <v>44680.9</v>
      </c>
      <c r="J217" s="18">
        <v>1918.77</v>
      </c>
      <c r="K217" s="18">
        <v>75.650000000000006</v>
      </c>
      <c r="L217" s="19">
        <f t="shared" si="2"/>
        <v>546853.78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5910.56</v>
      </c>
      <c r="G218" s="18">
        <v>2960.9</v>
      </c>
      <c r="H218" s="18">
        <v>337078.99</v>
      </c>
      <c r="I218" s="18">
        <v>0</v>
      </c>
      <c r="J218" s="18">
        <v>0</v>
      </c>
      <c r="K218" s="18">
        <v>0</v>
      </c>
      <c r="L218" s="19">
        <f t="shared" si="2"/>
        <v>345950.45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0</v>
      </c>
      <c r="G219" s="18">
        <v>0</v>
      </c>
      <c r="H219" s="18">
        <v>4656.63</v>
      </c>
      <c r="I219" s="18">
        <v>0</v>
      </c>
      <c r="J219" s="18">
        <v>0</v>
      </c>
      <c r="K219" s="18">
        <v>0</v>
      </c>
      <c r="L219" s="19">
        <f>SUM(F219:K219)</f>
        <v>4656.63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4958442.75</v>
      </c>
      <c r="G221" s="41">
        <f>SUM(G207:G220)</f>
        <v>2517760.63</v>
      </c>
      <c r="H221" s="41">
        <f>SUM(H207:H220)</f>
        <v>967821.20000000007</v>
      </c>
      <c r="I221" s="41">
        <f>SUM(I207:I220)</f>
        <v>159707.78999999998</v>
      </c>
      <c r="J221" s="41">
        <f>SUM(J207:J220)</f>
        <v>13634.45</v>
      </c>
      <c r="K221" s="41">
        <f t="shared" si="3"/>
        <v>10107.9</v>
      </c>
      <c r="L221" s="41">
        <f t="shared" si="3"/>
        <v>8627474.7199999988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4341457.1500000004</v>
      </c>
      <c r="G225" s="18">
        <v>2174857.17</v>
      </c>
      <c r="H225" s="18">
        <v>57509.11</v>
      </c>
      <c r="I225" s="18">
        <v>230954.57</v>
      </c>
      <c r="J225" s="18">
        <v>12949.07</v>
      </c>
      <c r="K225" s="18">
        <v>16939.419999999998</v>
      </c>
      <c r="L225" s="19">
        <f>SUM(F225:K225)</f>
        <v>6834666.4900000012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1008366.45</v>
      </c>
      <c r="G226" s="18">
        <v>505142.15</v>
      </c>
      <c r="H226" s="18">
        <v>958377.12</v>
      </c>
      <c r="I226" s="18">
        <v>9233.58</v>
      </c>
      <c r="J226" s="18">
        <v>0</v>
      </c>
      <c r="K226" s="18">
        <v>0</v>
      </c>
      <c r="L226" s="19">
        <f>SUM(F226:K226)</f>
        <v>2481119.3000000003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0</v>
      </c>
      <c r="G227" s="18">
        <v>0</v>
      </c>
      <c r="H227" s="18">
        <v>27019.54</v>
      </c>
      <c r="I227" s="18">
        <v>0</v>
      </c>
      <c r="J227" s="18">
        <v>0</v>
      </c>
      <c r="K227" s="18">
        <v>0</v>
      </c>
      <c r="L227" s="19">
        <f>SUM(F227:K227)</f>
        <v>27019.54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413442.54</v>
      </c>
      <c r="G228" s="18">
        <v>207114.44</v>
      </c>
      <c r="H228" s="18">
        <v>85441.71</v>
      </c>
      <c r="I228" s="18">
        <v>53919.86</v>
      </c>
      <c r="J228" s="18">
        <v>0</v>
      </c>
      <c r="K228" s="18">
        <v>17982.080000000002</v>
      </c>
      <c r="L228" s="19">
        <f>SUM(F228:K228)</f>
        <v>777900.62999999989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314616.62</v>
      </c>
      <c r="G230" s="18">
        <v>157607.5</v>
      </c>
      <c r="H230" s="18">
        <v>468534.03</v>
      </c>
      <c r="I230" s="18">
        <v>11340.42</v>
      </c>
      <c r="J230" s="18">
        <v>0</v>
      </c>
      <c r="K230" s="18">
        <v>0</v>
      </c>
      <c r="L230" s="19">
        <f t="shared" ref="L230:L236" si="4">SUM(F230:K230)</f>
        <v>952098.57000000007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152639.67999999999</v>
      </c>
      <c r="G231" s="18">
        <v>134164.65</v>
      </c>
      <c r="H231" s="18">
        <v>14388.33</v>
      </c>
      <c r="I231" s="18">
        <v>56806.58</v>
      </c>
      <c r="J231" s="18">
        <v>5703.04</v>
      </c>
      <c r="K231" s="18">
        <v>7503.28</v>
      </c>
      <c r="L231" s="19">
        <f t="shared" si="4"/>
        <v>371205.56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194282.7</v>
      </c>
      <c r="G232" s="18">
        <v>97326.11</v>
      </c>
      <c r="H232" s="18">
        <v>28812.36</v>
      </c>
      <c r="I232" s="18">
        <v>10241.700000000001</v>
      </c>
      <c r="J232" s="18">
        <v>107.59</v>
      </c>
      <c r="K232" s="18">
        <v>4759.03</v>
      </c>
      <c r="L232" s="19">
        <f t="shared" si="4"/>
        <v>335529.49000000005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764905.9</v>
      </c>
      <c r="G233" s="18">
        <v>383180.35</v>
      </c>
      <c r="H233" s="18">
        <v>24012.29</v>
      </c>
      <c r="I233" s="18">
        <v>10219.34</v>
      </c>
      <c r="J233" s="18">
        <v>0</v>
      </c>
      <c r="K233" s="18">
        <v>30861.24</v>
      </c>
      <c r="L233" s="19">
        <f t="shared" si="4"/>
        <v>1213179.1200000001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55036.78</v>
      </c>
      <c r="G234" s="18">
        <v>27570.73</v>
      </c>
      <c r="H234" s="18">
        <v>32557.54</v>
      </c>
      <c r="I234" s="18">
        <v>0</v>
      </c>
      <c r="J234" s="18">
        <v>0</v>
      </c>
      <c r="K234" s="18">
        <v>0</v>
      </c>
      <c r="L234" s="19">
        <f t="shared" si="4"/>
        <v>115165.04999999999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358370.46</v>
      </c>
      <c r="G235" s="18">
        <v>179526.03</v>
      </c>
      <c r="H235" s="18">
        <v>340231.86</v>
      </c>
      <c r="I235" s="18">
        <v>499364.27</v>
      </c>
      <c r="J235" s="18">
        <v>3273.19</v>
      </c>
      <c r="K235" s="18">
        <v>129.05000000000001</v>
      </c>
      <c r="L235" s="19">
        <f t="shared" si="4"/>
        <v>1380894.86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10082.719999999999</v>
      </c>
      <c r="G236" s="18">
        <v>5050.95</v>
      </c>
      <c r="H236" s="18">
        <v>834659.53</v>
      </c>
      <c r="I236" s="18">
        <v>0</v>
      </c>
      <c r="J236" s="18">
        <v>0</v>
      </c>
      <c r="K236" s="18">
        <v>0</v>
      </c>
      <c r="L236" s="19">
        <f t="shared" si="4"/>
        <v>849793.20000000007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0</v>
      </c>
      <c r="G237" s="18">
        <v>0</v>
      </c>
      <c r="H237" s="18">
        <v>7943.67</v>
      </c>
      <c r="I237" s="18">
        <v>0</v>
      </c>
      <c r="J237" s="18">
        <v>0</v>
      </c>
      <c r="K237" s="18">
        <v>0</v>
      </c>
      <c r="L237" s="19">
        <f>SUM(F237:K237)</f>
        <v>7943.67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7613201.0000000009</v>
      </c>
      <c r="G239" s="41">
        <f t="shared" si="5"/>
        <v>3871540.0799999996</v>
      </c>
      <c r="H239" s="41">
        <f t="shared" si="5"/>
        <v>2879487.09</v>
      </c>
      <c r="I239" s="41">
        <f t="shared" si="5"/>
        <v>882080.32000000007</v>
      </c>
      <c r="J239" s="41">
        <f t="shared" si="5"/>
        <v>22032.89</v>
      </c>
      <c r="K239" s="41">
        <f t="shared" si="5"/>
        <v>78174.100000000006</v>
      </c>
      <c r="L239" s="41">
        <f t="shared" si="5"/>
        <v>15346515.480000002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7477.66</v>
      </c>
      <c r="G243" s="18">
        <v>3745.94</v>
      </c>
      <c r="H243" s="18">
        <v>31350</v>
      </c>
      <c r="I243" s="18">
        <v>498.91</v>
      </c>
      <c r="J243" s="18">
        <v>1845.52</v>
      </c>
      <c r="K243" s="18">
        <v>0</v>
      </c>
      <c r="L243" s="19">
        <f t="shared" si="6"/>
        <v>44918.03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>
        <v>0</v>
      </c>
      <c r="G246" s="18">
        <v>0</v>
      </c>
      <c r="H246" s="18">
        <v>0</v>
      </c>
      <c r="I246" s="18">
        <v>0</v>
      </c>
      <c r="J246" s="18">
        <v>0</v>
      </c>
      <c r="K246" s="18">
        <v>0</v>
      </c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>
        <v>0</v>
      </c>
      <c r="G247" s="18">
        <v>0</v>
      </c>
      <c r="H247" s="18">
        <v>0</v>
      </c>
      <c r="I247" s="18">
        <v>0</v>
      </c>
      <c r="J247" s="18">
        <v>0</v>
      </c>
      <c r="K247" s="18">
        <v>0</v>
      </c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7477.66</v>
      </c>
      <c r="G248" s="41">
        <f t="shared" si="7"/>
        <v>3745.94</v>
      </c>
      <c r="H248" s="41">
        <f t="shared" si="7"/>
        <v>31350</v>
      </c>
      <c r="I248" s="41">
        <f t="shared" si="7"/>
        <v>498.91</v>
      </c>
      <c r="J248" s="41">
        <f t="shared" si="7"/>
        <v>1845.52</v>
      </c>
      <c r="K248" s="41">
        <f t="shared" si="7"/>
        <v>0</v>
      </c>
      <c r="L248" s="41">
        <f>SUM(F248:K248)</f>
        <v>44918.03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27016094.989999998</v>
      </c>
      <c r="G249" s="41">
        <f t="shared" si="8"/>
        <v>13732703.280000001</v>
      </c>
      <c r="H249" s="41">
        <f t="shared" si="8"/>
        <v>7354126.7599999998</v>
      </c>
      <c r="I249" s="41">
        <f t="shared" si="8"/>
        <v>2136203.4700000002</v>
      </c>
      <c r="J249" s="41">
        <f t="shared" si="8"/>
        <v>65793.13</v>
      </c>
      <c r="K249" s="41">
        <f t="shared" si="8"/>
        <v>120726.31</v>
      </c>
      <c r="L249" s="41">
        <f t="shared" si="8"/>
        <v>50425647.940000013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f>3653405.51+0.02</f>
        <v>3653405.53</v>
      </c>
      <c r="L252" s="19">
        <f>SUM(F252:K252)</f>
        <v>3653405.53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f>1018558.25+0.02</f>
        <v>1018558.27</v>
      </c>
      <c r="L253" s="19">
        <f>SUM(F253:K253)</f>
        <v>1018558.27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0</v>
      </c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0</v>
      </c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0</v>
      </c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0</v>
      </c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0</v>
      </c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>
        <v>0</v>
      </c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4671963.8</v>
      </c>
      <c r="L262" s="41">
        <f t="shared" si="9"/>
        <v>4671963.8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27016094.989999998</v>
      </c>
      <c r="G263" s="42">
        <f t="shared" si="11"/>
        <v>13732703.280000001</v>
      </c>
      <c r="H263" s="42">
        <f t="shared" si="11"/>
        <v>7354126.7599999998</v>
      </c>
      <c r="I263" s="42">
        <f t="shared" si="11"/>
        <v>2136203.4700000002</v>
      </c>
      <c r="J263" s="42">
        <f t="shared" si="11"/>
        <v>65793.13</v>
      </c>
      <c r="K263" s="42">
        <f t="shared" si="11"/>
        <v>4792690.1099999994</v>
      </c>
      <c r="L263" s="42">
        <f t="shared" si="11"/>
        <v>55097611.74000001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41607.51</v>
      </c>
      <c r="G268" s="18">
        <v>3182.98</v>
      </c>
      <c r="H268" s="18">
        <v>12262.51</v>
      </c>
      <c r="I268" s="18">
        <v>4227.93</v>
      </c>
      <c r="J268" s="18">
        <v>0</v>
      </c>
      <c r="K268" s="18">
        <v>0</v>
      </c>
      <c r="L268" s="19">
        <f>SUM(F268:K268)</f>
        <v>61280.930000000008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261643.48+327.33</f>
        <v>261970.81</v>
      </c>
      <c r="G269" s="18">
        <v>0</v>
      </c>
      <c r="H269" s="18">
        <v>124157.63</v>
      </c>
      <c r="I269" s="18">
        <v>29543.65</v>
      </c>
      <c r="J269" s="18">
        <v>28778.83</v>
      </c>
      <c r="K269" s="18">
        <v>0</v>
      </c>
      <c r="L269" s="19">
        <f>SUM(F269:K269)</f>
        <v>444450.92000000004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0</v>
      </c>
      <c r="G271" s="18">
        <v>0</v>
      </c>
      <c r="H271" s="18">
        <v>0</v>
      </c>
      <c r="I271" s="18">
        <v>1967.55</v>
      </c>
      <c r="J271" s="18">
        <v>0</v>
      </c>
      <c r="K271" s="18">
        <v>0</v>
      </c>
      <c r="L271" s="19">
        <f>SUM(F271:K271)</f>
        <v>1967.55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103268</v>
      </c>
      <c r="G273" s="18">
        <v>0</v>
      </c>
      <c r="H273" s="18">
        <v>266.02999999999997</v>
      </c>
      <c r="I273" s="18">
        <v>391.47</v>
      </c>
      <c r="J273" s="18">
        <v>0</v>
      </c>
      <c r="K273" s="18">
        <v>0</v>
      </c>
      <c r="L273" s="19">
        <f t="shared" ref="L273:L279" si="12">SUM(F273:K273)</f>
        <v>103925.5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39114.6</v>
      </c>
      <c r="G274" s="18">
        <v>4557.2700000000004</v>
      </c>
      <c r="H274" s="18">
        <v>17618.36</v>
      </c>
      <c r="I274" s="18">
        <v>3312.23</v>
      </c>
      <c r="J274" s="18">
        <v>0</v>
      </c>
      <c r="K274" s="18">
        <v>288.04000000000002</v>
      </c>
      <c r="L274" s="19">
        <f t="shared" si="12"/>
        <v>64890.5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12413.61</v>
      </c>
      <c r="G275" s="18">
        <v>666.67</v>
      </c>
      <c r="H275" s="18">
        <v>54.75</v>
      </c>
      <c r="I275" s="18">
        <v>0</v>
      </c>
      <c r="J275" s="18">
        <v>0</v>
      </c>
      <c r="K275" s="18">
        <v>0</v>
      </c>
      <c r="L275" s="19">
        <f t="shared" si="12"/>
        <v>13135.03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0</v>
      </c>
      <c r="G280" s="18">
        <v>0</v>
      </c>
      <c r="H280" s="18">
        <v>282.98</v>
      </c>
      <c r="I280" s="18">
        <v>0</v>
      </c>
      <c r="J280" s="18">
        <v>0</v>
      </c>
      <c r="K280" s="18">
        <v>0</v>
      </c>
      <c r="L280" s="19">
        <f>SUM(F280:K280)</f>
        <v>282.98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458374.52999999997</v>
      </c>
      <c r="G282" s="42">
        <f t="shared" si="13"/>
        <v>8406.92</v>
      </c>
      <c r="H282" s="42">
        <f t="shared" si="13"/>
        <v>154642.26000000004</v>
      </c>
      <c r="I282" s="42">
        <f t="shared" si="13"/>
        <v>39442.830000000009</v>
      </c>
      <c r="J282" s="42">
        <f t="shared" si="13"/>
        <v>28778.83</v>
      </c>
      <c r="K282" s="42">
        <f t="shared" si="13"/>
        <v>288.04000000000002</v>
      </c>
      <c r="L282" s="41">
        <f t="shared" si="13"/>
        <v>689933.41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0</v>
      </c>
      <c r="G287" s="18">
        <v>0</v>
      </c>
      <c r="H287" s="18">
        <v>297.5</v>
      </c>
      <c r="I287" s="18">
        <v>459.34</v>
      </c>
      <c r="J287" s="18">
        <v>0</v>
      </c>
      <c r="K287" s="18">
        <v>0</v>
      </c>
      <c r="L287" s="19">
        <f>SUM(F287:K287)</f>
        <v>756.83999999999992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0</v>
      </c>
      <c r="G288" s="18">
        <v>0</v>
      </c>
      <c r="H288" s="18">
        <v>39326.660000000003</v>
      </c>
      <c r="I288" s="18">
        <v>9300.7800000000007</v>
      </c>
      <c r="J288" s="18">
        <v>9060</v>
      </c>
      <c r="K288" s="18">
        <v>0</v>
      </c>
      <c r="L288" s="19">
        <f>SUM(F288:K288)</f>
        <v>57687.44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>
        <v>0</v>
      </c>
      <c r="G289" s="18">
        <v>0</v>
      </c>
      <c r="H289" s="18">
        <v>0</v>
      </c>
      <c r="I289" s="18">
        <v>0</v>
      </c>
      <c r="J289" s="18">
        <v>0</v>
      </c>
      <c r="K289" s="18">
        <v>0</v>
      </c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0</v>
      </c>
      <c r="G290" s="18">
        <v>0</v>
      </c>
      <c r="H290" s="18">
        <v>0</v>
      </c>
      <c r="I290" s="18">
        <v>0</v>
      </c>
      <c r="J290" s="18">
        <v>0</v>
      </c>
      <c r="K290" s="18">
        <v>0</v>
      </c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70801</v>
      </c>
      <c r="G292" s="18">
        <v>0</v>
      </c>
      <c r="H292" s="18">
        <v>83.75</v>
      </c>
      <c r="I292" s="18">
        <v>123.24</v>
      </c>
      <c r="J292" s="18">
        <v>0</v>
      </c>
      <c r="K292" s="18">
        <v>0</v>
      </c>
      <c r="L292" s="19">
        <f t="shared" ref="L292:L298" si="14">SUM(F292:K292)</f>
        <v>71007.990000000005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73653.41</v>
      </c>
      <c r="G293" s="18">
        <v>29405.29</v>
      </c>
      <c r="H293" s="18">
        <v>4599.1000000000004</v>
      </c>
      <c r="I293" s="18">
        <v>1042.74</v>
      </c>
      <c r="J293" s="18">
        <v>0</v>
      </c>
      <c r="K293" s="18">
        <v>90.68</v>
      </c>
      <c r="L293" s="19">
        <f t="shared" si="14"/>
        <v>108791.22000000002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144454.41</v>
      </c>
      <c r="G301" s="42">
        <f t="shared" si="15"/>
        <v>29405.29</v>
      </c>
      <c r="H301" s="42">
        <f t="shared" si="15"/>
        <v>44307.01</v>
      </c>
      <c r="I301" s="42">
        <f t="shared" si="15"/>
        <v>10926.1</v>
      </c>
      <c r="J301" s="42">
        <f t="shared" si="15"/>
        <v>9060</v>
      </c>
      <c r="K301" s="42">
        <f t="shared" si="15"/>
        <v>90.68</v>
      </c>
      <c r="L301" s="41">
        <f t="shared" si="15"/>
        <v>238243.49000000002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0</v>
      </c>
      <c r="G306" s="18">
        <v>0</v>
      </c>
      <c r="H306" s="18">
        <v>507.5</v>
      </c>
      <c r="I306" s="18">
        <v>783.58</v>
      </c>
      <c r="J306" s="18">
        <v>0</v>
      </c>
      <c r="K306" s="18">
        <v>0</v>
      </c>
      <c r="L306" s="19">
        <f>SUM(F306:K306)</f>
        <v>1291.08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156771.06</v>
      </c>
      <c r="G307" s="18">
        <v>0</v>
      </c>
      <c r="H307" s="18">
        <v>66677.25</v>
      </c>
      <c r="I307" s="18">
        <v>15866.03</v>
      </c>
      <c r="J307" s="18">
        <v>15455.3</v>
      </c>
      <c r="K307" s="18">
        <v>0</v>
      </c>
      <c r="L307" s="19">
        <f>SUM(F307:K307)</f>
        <v>254769.63999999998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0</v>
      </c>
      <c r="G308" s="18">
        <v>0</v>
      </c>
      <c r="H308" s="18">
        <v>0</v>
      </c>
      <c r="I308" s="18">
        <v>0</v>
      </c>
      <c r="J308" s="18">
        <v>0</v>
      </c>
      <c r="K308" s="18">
        <v>0</v>
      </c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0</v>
      </c>
      <c r="G309" s="18">
        <v>0</v>
      </c>
      <c r="H309" s="18">
        <v>0</v>
      </c>
      <c r="I309" s="18">
        <v>0</v>
      </c>
      <c r="J309" s="18">
        <v>0</v>
      </c>
      <c r="K309" s="18">
        <v>0</v>
      </c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75250</v>
      </c>
      <c r="G311" s="18">
        <v>0</v>
      </c>
      <c r="H311" s="18">
        <v>142.87</v>
      </c>
      <c r="I311" s="18">
        <v>210.24</v>
      </c>
      <c r="J311" s="18">
        <v>0</v>
      </c>
      <c r="K311" s="18">
        <v>0</v>
      </c>
      <c r="L311" s="19">
        <f t="shared" ref="L311:L317" si="16">SUM(F311:K311)</f>
        <v>75603.11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6894.88</v>
      </c>
      <c r="G312" s="18">
        <v>2447.4299999999998</v>
      </c>
      <c r="H312" s="18">
        <v>23985.82</v>
      </c>
      <c r="I312" s="18">
        <v>1903.8</v>
      </c>
      <c r="J312" s="18">
        <v>0</v>
      </c>
      <c r="K312" s="18">
        <v>154.69</v>
      </c>
      <c r="L312" s="19">
        <f t="shared" si="16"/>
        <v>35386.620000000003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238915.94</v>
      </c>
      <c r="G320" s="42">
        <f t="shared" si="17"/>
        <v>2447.4299999999998</v>
      </c>
      <c r="H320" s="42">
        <f t="shared" si="17"/>
        <v>91313.44</v>
      </c>
      <c r="I320" s="42">
        <f t="shared" si="17"/>
        <v>18763.650000000001</v>
      </c>
      <c r="J320" s="42">
        <f t="shared" si="17"/>
        <v>15455.3</v>
      </c>
      <c r="K320" s="42">
        <f t="shared" si="17"/>
        <v>154.69</v>
      </c>
      <c r="L320" s="41">
        <f t="shared" si="17"/>
        <v>367050.44999999995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18">
        <v>0</v>
      </c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841744.87999999989</v>
      </c>
      <c r="G330" s="41">
        <f t="shared" si="20"/>
        <v>40259.64</v>
      </c>
      <c r="H330" s="41">
        <f t="shared" si="20"/>
        <v>290262.71000000008</v>
      </c>
      <c r="I330" s="41">
        <f t="shared" si="20"/>
        <v>69132.580000000016</v>
      </c>
      <c r="J330" s="41">
        <f t="shared" si="20"/>
        <v>53294.130000000005</v>
      </c>
      <c r="K330" s="41">
        <f t="shared" si="20"/>
        <v>533.41000000000008</v>
      </c>
      <c r="L330" s="41">
        <f t="shared" si="20"/>
        <v>1295227.3500000001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>
        <v>0</v>
      </c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>
        <v>0</v>
      </c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0</v>
      </c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>
        <v>0</v>
      </c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>
        <v>0</v>
      </c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>
        <v>0</v>
      </c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>
        <v>0</v>
      </c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>
        <v>0</v>
      </c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841744.87999999989</v>
      </c>
      <c r="G344" s="41">
        <f>G330</f>
        <v>40259.64</v>
      </c>
      <c r="H344" s="41">
        <f>H330</f>
        <v>290262.71000000008</v>
      </c>
      <c r="I344" s="41">
        <f>I330</f>
        <v>69132.580000000016</v>
      </c>
      <c r="J344" s="41">
        <f>J330</f>
        <v>53294.130000000005</v>
      </c>
      <c r="K344" s="47">
        <f>K330+K343</f>
        <v>533.41000000000008</v>
      </c>
      <c r="L344" s="41">
        <f>L330+L343</f>
        <v>1295227.3500000001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230598.84</v>
      </c>
      <c r="G350" s="18">
        <v>93669.86</v>
      </c>
      <c r="H350" s="18">
        <v>15814.65</v>
      </c>
      <c r="I350" s="18">
        <v>362976.94</v>
      </c>
      <c r="J350" s="18">
        <v>31186.400000000001</v>
      </c>
      <c r="K350" s="18">
        <v>0</v>
      </c>
      <c r="L350" s="13">
        <f>SUM(F350:K350)</f>
        <v>734246.69000000006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67966.080000000002</v>
      </c>
      <c r="G351" s="18">
        <v>29488.66</v>
      </c>
      <c r="H351" s="18">
        <v>2141.44</v>
      </c>
      <c r="I351" s="18">
        <v>171645.22</v>
      </c>
      <c r="J351" s="18">
        <v>0</v>
      </c>
      <c r="K351" s="18">
        <v>0</v>
      </c>
      <c r="L351" s="19">
        <f>SUM(F351:K351)</f>
        <v>271241.40000000002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147470.53</v>
      </c>
      <c r="G352" s="18">
        <v>50304.18</v>
      </c>
      <c r="H352" s="18">
        <v>9575.42</v>
      </c>
      <c r="I352" s="18">
        <v>290500.67</v>
      </c>
      <c r="J352" s="18">
        <v>2269</v>
      </c>
      <c r="K352" s="18">
        <v>0</v>
      </c>
      <c r="L352" s="19">
        <f>SUM(F352:K352)</f>
        <v>500119.8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>
        <v>0</v>
      </c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446035.44999999995</v>
      </c>
      <c r="G354" s="47">
        <f t="shared" si="22"/>
        <v>173462.7</v>
      </c>
      <c r="H354" s="47">
        <f t="shared" si="22"/>
        <v>27531.510000000002</v>
      </c>
      <c r="I354" s="47">
        <f t="shared" si="22"/>
        <v>825122.83000000007</v>
      </c>
      <c r="J354" s="47">
        <f t="shared" si="22"/>
        <v>33455.4</v>
      </c>
      <c r="K354" s="47">
        <f t="shared" si="22"/>
        <v>0</v>
      </c>
      <c r="L354" s="47">
        <f t="shared" si="22"/>
        <v>1505607.8900000001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333254.43</v>
      </c>
      <c r="G359" s="18">
        <v>160235</v>
      </c>
      <c r="H359" s="18">
        <v>273167.57</v>
      </c>
      <c r="I359" s="56">
        <f>SUM(F359:H359)</f>
        <v>766657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29722.51</v>
      </c>
      <c r="G360" s="63">
        <v>11410.22</v>
      </c>
      <c r="H360" s="63">
        <v>17333.099999999999</v>
      </c>
      <c r="I360" s="56">
        <f>SUM(F360:H360)</f>
        <v>58465.829999999994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362976.94</v>
      </c>
      <c r="G361" s="47">
        <f>SUM(G359:G360)</f>
        <v>171645.22</v>
      </c>
      <c r="H361" s="47">
        <f>SUM(H359:H360)</f>
        <v>290500.67</v>
      </c>
      <c r="I361" s="47">
        <f>SUM(I359:I360)</f>
        <v>825122.83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>
        <v>0</v>
      </c>
      <c r="G367" s="18">
        <v>0</v>
      </c>
      <c r="H367" s="18">
        <v>0</v>
      </c>
      <c r="I367" s="18">
        <v>0</v>
      </c>
      <c r="J367" s="18">
        <v>0</v>
      </c>
      <c r="K367" s="18">
        <v>0</v>
      </c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>
        <v>0</v>
      </c>
      <c r="G368" s="18">
        <v>0</v>
      </c>
      <c r="H368" s="18">
        <v>0</v>
      </c>
      <c r="I368" s="18">
        <v>0</v>
      </c>
      <c r="J368" s="18">
        <v>0</v>
      </c>
      <c r="K368" s="18">
        <v>0</v>
      </c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>
        <v>0</v>
      </c>
      <c r="G369" s="18">
        <v>0</v>
      </c>
      <c r="H369" s="18">
        <v>0</v>
      </c>
      <c r="I369" s="18">
        <v>0</v>
      </c>
      <c r="J369" s="18">
        <v>0</v>
      </c>
      <c r="K369" s="18">
        <v>0</v>
      </c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>
        <v>0</v>
      </c>
      <c r="G370" s="18">
        <v>0</v>
      </c>
      <c r="H370" s="18">
        <v>0</v>
      </c>
      <c r="I370" s="18">
        <v>0</v>
      </c>
      <c r="J370" s="18">
        <v>0</v>
      </c>
      <c r="K370" s="18">
        <v>0</v>
      </c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>
        <v>0</v>
      </c>
      <c r="G371" s="18">
        <v>0</v>
      </c>
      <c r="H371" s="18">
        <v>24457</v>
      </c>
      <c r="I371" s="18">
        <v>0</v>
      </c>
      <c r="J371" s="18">
        <v>89667.58</v>
      </c>
      <c r="K371" s="18">
        <v>0</v>
      </c>
      <c r="L371" s="13">
        <f t="shared" si="23"/>
        <v>114124.58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0</v>
      </c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>
        <v>0</v>
      </c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24457</v>
      </c>
      <c r="I374" s="41">
        <f t="shared" si="24"/>
        <v>0</v>
      </c>
      <c r="J374" s="47">
        <f t="shared" si="24"/>
        <v>89667.58</v>
      </c>
      <c r="K374" s="47">
        <f t="shared" si="24"/>
        <v>0</v>
      </c>
      <c r="L374" s="47">
        <f t="shared" si="24"/>
        <v>114124.58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>
        <v>0</v>
      </c>
      <c r="G379" s="18">
        <v>0</v>
      </c>
      <c r="H379" s="18">
        <v>2987.79</v>
      </c>
      <c r="I379" s="18">
        <v>0</v>
      </c>
      <c r="J379" s="24" t="s">
        <v>312</v>
      </c>
      <c r="K379" s="24" t="s">
        <v>312</v>
      </c>
      <c r="L379" s="56">
        <f t="shared" ref="L379:L384" si="25">SUM(F379:K379)</f>
        <v>2987.79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>
        <v>0</v>
      </c>
      <c r="G380" s="18">
        <v>0</v>
      </c>
      <c r="H380" s="18">
        <v>89.94</v>
      </c>
      <c r="I380" s="18">
        <v>0</v>
      </c>
      <c r="J380" s="24" t="s">
        <v>312</v>
      </c>
      <c r="K380" s="24" t="s">
        <v>312</v>
      </c>
      <c r="L380" s="56">
        <f t="shared" si="25"/>
        <v>89.94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>
        <v>0</v>
      </c>
      <c r="G381" s="18">
        <v>0</v>
      </c>
      <c r="H381" s="18">
        <v>0</v>
      </c>
      <c r="I381" s="18">
        <v>0</v>
      </c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>
        <v>0</v>
      </c>
      <c r="G382" s="18">
        <v>0</v>
      </c>
      <c r="H382" s="18">
        <v>0</v>
      </c>
      <c r="I382" s="18">
        <v>0</v>
      </c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>
        <v>0</v>
      </c>
      <c r="G383" s="18">
        <v>0</v>
      </c>
      <c r="H383" s="18">
        <v>0</v>
      </c>
      <c r="I383" s="18">
        <v>0</v>
      </c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>
        <v>0</v>
      </c>
      <c r="G384" s="18">
        <v>0</v>
      </c>
      <c r="H384" s="18">
        <v>0</v>
      </c>
      <c r="I384" s="18">
        <v>0</v>
      </c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3077.73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3077.73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>
        <v>0</v>
      </c>
      <c r="G387" s="18">
        <v>0</v>
      </c>
      <c r="H387" s="18">
        <v>0</v>
      </c>
      <c r="I387" s="18">
        <v>0</v>
      </c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>
        <v>0</v>
      </c>
      <c r="G388" s="18">
        <v>0</v>
      </c>
      <c r="H388" s="18">
        <v>478.48</v>
      </c>
      <c r="I388" s="18">
        <v>0</v>
      </c>
      <c r="J388" s="24" t="s">
        <v>312</v>
      </c>
      <c r="K388" s="24" t="s">
        <v>312</v>
      </c>
      <c r="L388" s="56">
        <f t="shared" si="26"/>
        <v>478.48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>
        <v>0</v>
      </c>
      <c r="G390" s="18">
        <v>0</v>
      </c>
      <c r="H390" s="18">
        <v>1462.09</v>
      </c>
      <c r="I390" s="18">
        <v>0</v>
      </c>
      <c r="J390" s="24" t="s">
        <v>312</v>
      </c>
      <c r="K390" s="24" t="s">
        <v>312</v>
      </c>
      <c r="L390" s="56">
        <f t="shared" si="26"/>
        <v>1462.09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1940.57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1940.57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5018.3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5018.3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>
        <v>0</v>
      </c>
      <c r="G408" s="18">
        <v>0</v>
      </c>
      <c r="H408" s="18">
        <v>0</v>
      </c>
      <c r="I408" s="18">
        <v>0</v>
      </c>
      <c r="J408" s="18">
        <v>0</v>
      </c>
      <c r="K408" s="18">
        <v>0</v>
      </c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>
        <v>0</v>
      </c>
      <c r="G409" s="18">
        <v>0</v>
      </c>
      <c r="H409" s="18">
        <v>0</v>
      </c>
      <c r="I409" s="18">
        <v>0</v>
      </c>
      <c r="J409" s="18">
        <v>0</v>
      </c>
      <c r="K409" s="18">
        <v>0</v>
      </c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0</v>
      </c>
      <c r="G431" s="18">
        <v>0</v>
      </c>
      <c r="H431" s="18">
        <v>0</v>
      </c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0</v>
      </c>
      <c r="G432" s="18">
        <v>0</v>
      </c>
      <c r="H432" s="18">
        <v>0</v>
      </c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>
        <v>0</v>
      </c>
      <c r="G433" s="18">
        <v>0</v>
      </c>
      <c r="H433" s="18">
        <v>0</v>
      </c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372066.28</v>
      </c>
      <c r="G434" s="18">
        <v>152970.56</v>
      </c>
      <c r="H434" s="18">
        <v>0</v>
      </c>
      <c r="I434" s="56">
        <f t="shared" si="33"/>
        <v>525036.84000000008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>
        <v>0</v>
      </c>
      <c r="G435" s="18">
        <v>0</v>
      </c>
      <c r="H435" s="18">
        <v>0</v>
      </c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>
        <v>0</v>
      </c>
      <c r="G436" s="18">
        <v>0</v>
      </c>
      <c r="H436" s="18">
        <v>0</v>
      </c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>
        <v>0</v>
      </c>
      <c r="G437" s="18">
        <v>0</v>
      </c>
      <c r="H437" s="18">
        <v>0</v>
      </c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372066.28</v>
      </c>
      <c r="G438" s="13">
        <f>SUM(G431:G437)</f>
        <v>152970.56</v>
      </c>
      <c r="H438" s="13">
        <f>SUM(H431:H437)</f>
        <v>0</v>
      </c>
      <c r="I438" s="13">
        <f>SUM(I431:I437)</f>
        <v>525036.84000000008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>
        <v>0</v>
      </c>
      <c r="G440" s="18">
        <v>0</v>
      </c>
      <c r="H440" s="18">
        <v>0</v>
      </c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>
        <v>0</v>
      </c>
      <c r="G441" s="18">
        <v>0</v>
      </c>
      <c r="H441" s="18">
        <v>0</v>
      </c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>
        <v>0</v>
      </c>
      <c r="G442" s="18">
        <v>0</v>
      </c>
      <c r="H442" s="18">
        <v>0</v>
      </c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>
        <v>0</v>
      </c>
      <c r="G443" s="18">
        <v>0</v>
      </c>
      <c r="H443" s="18">
        <v>0</v>
      </c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>
        <v>0</v>
      </c>
      <c r="G446" s="18">
        <v>0</v>
      </c>
      <c r="H446" s="18">
        <v>0</v>
      </c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f>F434</f>
        <v>372066.28</v>
      </c>
      <c r="G449" s="18">
        <f>G434</f>
        <v>152970.56</v>
      </c>
      <c r="H449" s="18">
        <v>0</v>
      </c>
      <c r="I449" s="56">
        <f>SUM(F449:H449)</f>
        <v>525036.84000000008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372066.28</v>
      </c>
      <c r="G450" s="83">
        <f>SUM(G446:G449)</f>
        <v>152970.56</v>
      </c>
      <c r="H450" s="83">
        <f>SUM(H446:H449)</f>
        <v>0</v>
      </c>
      <c r="I450" s="83">
        <f>SUM(I446:I449)</f>
        <v>525036.84000000008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372066.28</v>
      </c>
      <c r="G451" s="42">
        <f>G444+G450</f>
        <v>152970.56</v>
      </c>
      <c r="H451" s="42">
        <f>H444+H450</f>
        <v>0</v>
      </c>
      <c r="I451" s="42">
        <f>I444+I450</f>
        <v>525036.84000000008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f>2301361.53+0.28</f>
        <v>2301361.8099999996</v>
      </c>
      <c r="G455" s="18">
        <v>112922.97</v>
      </c>
      <c r="H455" s="18">
        <v>0</v>
      </c>
      <c r="I455" s="18">
        <v>516274.3</v>
      </c>
      <c r="J455" s="18">
        <v>520018.54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54196079</v>
      </c>
      <c r="G458" s="18">
        <f>G185</f>
        <v>1544377.94</v>
      </c>
      <c r="H458" s="18">
        <f>H185</f>
        <v>1295227.3499999999</v>
      </c>
      <c r="I458" s="18">
        <v>0</v>
      </c>
      <c r="J458" s="18">
        <f>L400</f>
        <v>5018.3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0</v>
      </c>
      <c r="G459" s="18">
        <v>0</v>
      </c>
      <c r="H459" s="18"/>
      <c r="I459" s="18">
        <v>0</v>
      </c>
      <c r="J459" s="18">
        <v>0</v>
      </c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54196079</v>
      </c>
      <c r="G460" s="53">
        <f>SUM(G458:G459)</f>
        <v>1544377.94</v>
      </c>
      <c r="H460" s="53">
        <f>SUM(H458:H459)</f>
        <v>1295227.3499999999</v>
      </c>
      <c r="I460" s="53">
        <f>SUM(I458:I459)</f>
        <v>0</v>
      </c>
      <c r="J460" s="53">
        <f>SUM(J458:J459)</f>
        <v>5018.3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55097611.74000001</v>
      </c>
      <c r="G462" s="18">
        <f>L354</f>
        <v>1505607.8900000001</v>
      </c>
      <c r="H462" s="18">
        <f>L330</f>
        <v>1295227.3500000001</v>
      </c>
      <c r="I462" s="18">
        <f>L374</f>
        <v>114124.58</v>
      </c>
      <c r="J462" s="18">
        <f>L426</f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0</v>
      </c>
      <c r="G463" s="18">
        <v>0</v>
      </c>
      <c r="H463" s="18"/>
      <c r="I463" s="18"/>
      <c r="J463" s="18">
        <v>0</v>
      </c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55097611.74000001</v>
      </c>
      <c r="G464" s="53">
        <f>SUM(G462:G463)</f>
        <v>1505607.8900000001</v>
      </c>
      <c r="H464" s="53">
        <f>SUM(H462:H463)</f>
        <v>1295227.3500000001</v>
      </c>
      <c r="I464" s="53">
        <f>SUM(I462:I463)</f>
        <v>114124.58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1399829.0699999928</v>
      </c>
      <c r="G466" s="53">
        <f>(G455+G460)- G464</f>
        <v>151693.01999999979</v>
      </c>
      <c r="H466" s="53">
        <f>(H455+H460)- H464</f>
        <v>0</v>
      </c>
      <c r="I466" s="53">
        <f>(I455+I460)- I464</f>
        <v>402149.72</v>
      </c>
      <c r="J466" s="53">
        <f>(J455+J460)- J464</f>
        <v>525036.84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>
        <v>10</v>
      </c>
      <c r="H480" s="154">
        <v>24</v>
      </c>
      <c r="I480" s="154">
        <v>20</v>
      </c>
      <c r="J480" s="154">
        <v>10</v>
      </c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895</v>
      </c>
      <c r="H481" s="155" t="s">
        <v>896</v>
      </c>
      <c r="I481" s="155" t="s">
        <v>897</v>
      </c>
      <c r="J481" s="155" t="s">
        <v>898</v>
      </c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899</v>
      </c>
      <c r="G482" s="155" t="s">
        <v>900</v>
      </c>
      <c r="H482" s="155" t="s">
        <v>901</v>
      </c>
      <c r="I482" s="155" t="s">
        <v>902</v>
      </c>
      <c r="J482" s="155" t="s">
        <v>903</v>
      </c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3935000</v>
      </c>
      <c r="G483" s="18">
        <v>3181000</v>
      </c>
      <c r="H483" s="18">
        <v>47505000</v>
      </c>
      <c r="I483" s="18">
        <v>800000</v>
      </c>
      <c r="J483" s="18">
        <v>2681350</v>
      </c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3.34</v>
      </c>
      <c r="G484" s="18">
        <v>3.37</v>
      </c>
      <c r="H484" s="18">
        <v>4.34</v>
      </c>
      <c r="I484" s="18">
        <v>4.5199999999999996</v>
      </c>
      <c r="J484" s="18">
        <v>4.28</v>
      </c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3525000</v>
      </c>
      <c r="G485" s="18">
        <v>960000</v>
      </c>
      <c r="H485" s="18">
        <v>32774652</v>
      </c>
      <c r="I485" s="18">
        <v>680000</v>
      </c>
      <c r="J485" s="18">
        <v>2145000</v>
      </c>
      <c r="K485" s="53">
        <f>SUM(F485:J485)</f>
        <v>40084652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>
        <v>0</v>
      </c>
      <c r="I486" s="18">
        <v>0</v>
      </c>
      <c r="J486" s="18">
        <v>0</v>
      </c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405000</v>
      </c>
      <c r="G487" s="18">
        <v>320000</v>
      </c>
      <c r="H487" s="18">
        <v>2618406</v>
      </c>
      <c r="I487" s="18">
        <v>40000</v>
      </c>
      <c r="J487" s="18">
        <v>270000</v>
      </c>
      <c r="K487" s="53">
        <f t="shared" si="34"/>
        <v>3653406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3120000</v>
      </c>
      <c r="G488" s="205">
        <f>G485-G487</f>
        <v>640000</v>
      </c>
      <c r="H488" s="205">
        <f>H485-H487</f>
        <v>30156246</v>
      </c>
      <c r="I488" s="205">
        <f>I485-I487</f>
        <v>640000</v>
      </c>
      <c r="J488" s="205">
        <f>J485-J487</f>
        <v>1875000</v>
      </c>
      <c r="K488" s="206">
        <f t="shared" si="34"/>
        <v>36431246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556687.5</v>
      </c>
      <c r="G489" s="18">
        <v>25600</v>
      </c>
      <c r="H489" s="18">
        <v>31509194.469999999</v>
      </c>
      <c r="I489" s="18">
        <v>231455</v>
      </c>
      <c r="J489" s="18">
        <v>310086.5</v>
      </c>
      <c r="K489" s="53">
        <f t="shared" si="34"/>
        <v>32633023.469999999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3676687.5</v>
      </c>
      <c r="G490" s="42">
        <f>SUM(G488:G489)</f>
        <v>665600</v>
      </c>
      <c r="H490" s="42">
        <f>SUM(H488:H489)</f>
        <v>61665440.469999999</v>
      </c>
      <c r="I490" s="42">
        <f>SUM(I488:I489)</f>
        <v>871455</v>
      </c>
      <c r="J490" s="42">
        <f>SUM(J488:J489)</f>
        <v>2185086.5</v>
      </c>
      <c r="K490" s="42">
        <f t="shared" si="34"/>
        <v>69064269.469999999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400000</v>
      </c>
      <c r="G491" s="205">
        <v>320000</v>
      </c>
      <c r="H491" s="205">
        <v>2496292</v>
      </c>
      <c r="I491" s="205">
        <v>40000</v>
      </c>
      <c r="J491" s="205">
        <v>270000</v>
      </c>
      <c r="K491" s="206">
        <f t="shared" si="34"/>
        <v>3526292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128000</v>
      </c>
      <c r="G492" s="18">
        <v>19200</v>
      </c>
      <c r="H492" s="18">
        <v>846876</v>
      </c>
      <c r="I492" s="18">
        <v>27750</v>
      </c>
      <c r="J492" s="18">
        <v>79575</v>
      </c>
      <c r="K492" s="53">
        <f t="shared" si="34"/>
        <v>1101401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528000</v>
      </c>
      <c r="G493" s="42">
        <f>SUM(G491:G492)</f>
        <v>339200</v>
      </c>
      <c r="H493" s="42">
        <f>SUM(H491:H492)</f>
        <v>3343168</v>
      </c>
      <c r="I493" s="42">
        <f>SUM(I491:I492)</f>
        <v>67750</v>
      </c>
      <c r="J493" s="42">
        <f>SUM(J491:J492)</f>
        <v>349575</v>
      </c>
      <c r="K493" s="42">
        <f t="shared" si="34"/>
        <v>4627693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2825188.89</v>
      </c>
      <c r="G511" s="18">
        <v>1298961.51</v>
      </c>
      <c r="H511" s="18">
        <v>534002.89</v>
      </c>
      <c r="I511" s="18">
        <v>20886.39</v>
      </c>
      <c r="J511" s="18">
        <v>4237.2</v>
      </c>
      <c r="K511" s="18">
        <v>0</v>
      </c>
      <c r="L511" s="88">
        <f>SUM(F511:K511)</f>
        <v>4683276.88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835522.68</v>
      </c>
      <c r="G512" s="18">
        <v>384020.19</v>
      </c>
      <c r="H512" s="18">
        <v>177252.5</v>
      </c>
      <c r="I512" s="18">
        <v>5946.55</v>
      </c>
      <c r="J512" s="18">
        <v>1333.93</v>
      </c>
      <c r="K512" s="18">
        <v>0</v>
      </c>
      <c r="L512" s="88">
        <f>SUM(F512:K512)</f>
        <v>1404075.85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1122259.8400000001</v>
      </c>
      <c r="G513" s="18">
        <v>503283.31</v>
      </c>
      <c r="H513" s="18">
        <v>1013474.29</v>
      </c>
      <c r="I513" s="18">
        <v>10535.84</v>
      </c>
      <c r="J513" s="18">
        <v>2275.5300000000002</v>
      </c>
      <c r="K513" s="18">
        <v>0</v>
      </c>
      <c r="L513" s="88">
        <f>SUM(F513:K513)</f>
        <v>2651828.81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4782971.41</v>
      </c>
      <c r="G514" s="108">
        <f t="shared" ref="G514:L514" si="35">SUM(G511:G513)</f>
        <v>2186265.0099999998</v>
      </c>
      <c r="H514" s="108">
        <f t="shared" si="35"/>
        <v>1724729.6800000002</v>
      </c>
      <c r="I514" s="108">
        <f t="shared" si="35"/>
        <v>37368.78</v>
      </c>
      <c r="J514" s="108">
        <f t="shared" si="35"/>
        <v>7846.66</v>
      </c>
      <c r="K514" s="108">
        <f t="shared" si="35"/>
        <v>0</v>
      </c>
      <c r="L514" s="89">
        <f t="shared" si="35"/>
        <v>8739181.540000001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517970.44</v>
      </c>
      <c r="G516" s="18">
        <v>192033.63</v>
      </c>
      <c r="H516" s="18">
        <v>790682.32</v>
      </c>
      <c r="I516" s="18">
        <v>4321.42</v>
      </c>
      <c r="J516" s="18">
        <v>0</v>
      </c>
      <c r="K516" s="18">
        <v>0</v>
      </c>
      <c r="L516" s="88">
        <f>SUM(F516:K516)</f>
        <v>1505007.81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112632.62</v>
      </c>
      <c r="G517" s="18">
        <v>35191</v>
      </c>
      <c r="H517" s="18">
        <v>154952.39000000001</v>
      </c>
      <c r="I517" s="18">
        <v>0</v>
      </c>
      <c r="J517" s="18">
        <v>0</v>
      </c>
      <c r="K517" s="18">
        <v>0</v>
      </c>
      <c r="L517" s="88">
        <f>SUM(F517:K517)</f>
        <v>302776.01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72884.89</v>
      </c>
      <c r="G518" s="18">
        <v>11621.55</v>
      </c>
      <c r="H518" s="18">
        <v>403321.93</v>
      </c>
      <c r="I518" s="18">
        <v>0</v>
      </c>
      <c r="J518" s="18">
        <v>0</v>
      </c>
      <c r="K518" s="18">
        <v>0</v>
      </c>
      <c r="L518" s="88">
        <f>SUM(F518:K518)</f>
        <v>487828.37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703487.95000000007</v>
      </c>
      <c r="G519" s="89">
        <f t="shared" ref="G519:L519" si="36">SUM(G516:G518)</f>
        <v>238846.18</v>
      </c>
      <c r="H519" s="89">
        <f t="shared" si="36"/>
        <v>1348956.64</v>
      </c>
      <c r="I519" s="89">
        <f t="shared" si="36"/>
        <v>4321.42</v>
      </c>
      <c r="J519" s="89">
        <f t="shared" si="36"/>
        <v>0</v>
      </c>
      <c r="K519" s="89">
        <f t="shared" si="36"/>
        <v>0</v>
      </c>
      <c r="L519" s="89">
        <f t="shared" si="36"/>
        <v>2295612.19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78454.929999999993</v>
      </c>
      <c r="G521" s="18">
        <v>39302.07</v>
      </c>
      <c r="H521" s="18">
        <v>2576.0500000000002</v>
      </c>
      <c r="I521" s="18">
        <v>622.44000000000005</v>
      </c>
      <c r="J521" s="18">
        <v>200.34</v>
      </c>
      <c r="K521" s="18">
        <v>1216.67</v>
      </c>
      <c r="L521" s="88">
        <f>SUM(F521:K521)</f>
        <v>122372.5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24698.77</v>
      </c>
      <c r="G522" s="18">
        <v>12372.87</v>
      </c>
      <c r="H522" s="18">
        <v>810.98</v>
      </c>
      <c r="I522" s="18">
        <v>195.95</v>
      </c>
      <c r="J522" s="18">
        <v>63.07</v>
      </c>
      <c r="K522" s="18">
        <v>383.03</v>
      </c>
      <c r="L522" s="88">
        <f>SUM(F522:K522)</f>
        <v>38524.67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59323.06</v>
      </c>
      <c r="G523" s="18">
        <v>29717.95</v>
      </c>
      <c r="H523" s="18">
        <v>1383.44</v>
      </c>
      <c r="I523" s="18">
        <v>334.27</v>
      </c>
      <c r="J523" s="18">
        <v>107.59</v>
      </c>
      <c r="K523" s="18">
        <v>653.39</v>
      </c>
      <c r="L523" s="88">
        <f>SUM(F523:K523)</f>
        <v>91519.7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162476.76</v>
      </c>
      <c r="G524" s="89">
        <f t="shared" ref="G524:L524" si="37">SUM(G521:G523)</f>
        <v>81392.89</v>
      </c>
      <c r="H524" s="89">
        <f t="shared" si="37"/>
        <v>4770.47</v>
      </c>
      <c r="I524" s="89">
        <f t="shared" si="37"/>
        <v>1152.6600000000001</v>
      </c>
      <c r="J524" s="89">
        <f t="shared" si="37"/>
        <v>371</v>
      </c>
      <c r="K524" s="89">
        <f t="shared" si="37"/>
        <v>2253.09</v>
      </c>
      <c r="L524" s="89">
        <f t="shared" si="37"/>
        <v>252416.87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>
        <v>0</v>
      </c>
      <c r="G526" s="18">
        <v>0</v>
      </c>
      <c r="H526" s="18">
        <v>3222.06</v>
      </c>
      <c r="I526" s="18">
        <v>0</v>
      </c>
      <c r="J526" s="18">
        <v>0</v>
      </c>
      <c r="K526" s="18">
        <v>0</v>
      </c>
      <c r="L526" s="88">
        <f>SUM(F526:K526)</f>
        <v>3222.06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>
        <v>0</v>
      </c>
      <c r="G527" s="18">
        <v>0</v>
      </c>
      <c r="H527" s="18">
        <v>143.43</v>
      </c>
      <c r="I527" s="18">
        <v>0</v>
      </c>
      <c r="J527" s="18">
        <v>0</v>
      </c>
      <c r="K527" s="18">
        <v>0</v>
      </c>
      <c r="L527" s="88">
        <f>SUM(F527:K527)</f>
        <v>143.43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>
        <v>0</v>
      </c>
      <c r="G528" s="18">
        <v>0</v>
      </c>
      <c r="H528" s="18">
        <v>9453.6299999999992</v>
      </c>
      <c r="I528" s="18">
        <v>0</v>
      </c>
      <c r="J528" s="18">
        <v>0</v>
      </c>
      <c r="K528" s="18">
        <v>0</v>
      </c>
      <c r="L528" s="88">
        <f>SUM(F528:K528)</f>
        <v>9453.6299999999992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12819.119999999999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12819.119999999999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5431.81</v>
      </c>
      <c r="G531" s="18">
        <v>2721.07</v>
      </c>
      <c r="H531" s="18">
        <v>345535.7</v>
      </c>
      <c r="I531" s="18">
        <v>0</v>
      </c>
      <c r="J531" s="18">
        <v>0</v>
      </c>
      <c r="K531" s="18">
        <v>0</v>
      </c>
      <c r="L531" s="88">
        <f>SUM(F531:K531)</f>
        <v>353688.58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v>1710.01</v>
      </c>
      <c r="G532" s="18">
        <v>856.63</v>
      </c>
      <c r="H532" s="18">
        <v>44782.87</v>
      </c>
      <c r="I532" s="18">
        <v>0</v>
      </c>
      <c r="J532" s="18">
        <v>0</v>
      </c>
      <c r="K532" s="18">
        <v>0</v>
      </c>
      <c r="L532" s="88">
        <f>SUM(F532:K532)</f>
        <v>47349.51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2917.08</v>
      </c>
      <c r="G533" s="18">
        <v>1461.32</v>
      </c>
      <c r="H533" s="18">
        <v>278588.57</v>
      </c>
      <c r="I533" s="18">
        <v>0</v>
      </c>
      <c r="J533" s="18">
        <v>0</v>
      </c>
      <c r="K533" s="18">
        <v>0</v>
      </c>
      <c r="L533" s="88">
        <f>SUM(F533:K533)</f>
        <v>282966.97000000003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10058.900000000001</v>
      </c>
      <c r="G534" s="194">
        <f t="shared" ref="G534:L534" si="39">SUM(G531:G533)</f>
        <v>5039.0200000000004</v>
      </c>
      <c r="H534" s="194">
        <f t="shared" si="39"/>
        <v>668907.14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684005.06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5658995.0200000005</v>
      </c>
      <c r="G535" s="89">
        <f t="shared" ref="G535:L535" si="40">G514+G519+G524+G529+G534</f>
        <v>2511543.1</v>
      </c>
      <c r="H535" s="89">
        <f t="shared" si="40"/>
        <v>3760183.0500000007</v>
      </c>
      <c r="I535" s="89">
        <f t="shared" si="40"/>
        <v>42842.86</v>
      </c>
      <c r="J535" s="89">
        <f t="shared" si="40"/>
        <v>8217.66</v>
      </c>
      <c r="K535" s="89">
        <f t="shared" si="40"/>
        <v>2253.09</v>
      </c>
      <c r="L535" s="89">
        <f t="shared" si="40"/>
        <v>11984034.779999999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4683276.88</v>
      </c>
      <c r="G539" s="87">
        <f>L516</f>
        <v>1505007.81</v>
      </c>
      <c r="H539" s="87">
        <f>L521</f>
        <v>122372.5</v>
      </c>
      <c r="I539" s="87">
        <f>L526</f>
        <v>3222.06</v>
      </c>
      <c r="J539" s="87">
        <f>L531</f>
        <v>353688.58</v>
      </c>
      <c r="K539" s="87">
        <f>SUM(F539:J539)</f>
        <v>6667567.8299999991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1404075.85</v>
      </c>
      <c r="G540" s="87">
        <f>L517</f>
        <v>302776.01</v>
      </c>
      <c r="H540" s="87">
        <f>L522</f>
        <v>38524.67</v>
      </c>
      <c r="I540" s="87">
        <f>L527</f>
        <v>143.43</v>
      </c>
      <c r="J540" s="87">
        <f>L532</f>
        <v>47349.51</v>
      </c>
      <c r="K540" s="87">
        <f>SUM(F540:J540)</f>
        <v>1792869.47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2651828.81</v>
      </c>
      <c r="G541" s="87">
        <f>L518</f>
        <v>487828.37</v>
      </c>
      <c r="H541" s="87">
        <f>L523</f>
        <v>91519.7</v>
      </c>
      <c r="I541" s="87">
        <f>L528</f>
        <v>9453.6299999999992</v>
      </c>
      <c r="J541" s="87">
        <f>L533</f>
        <v>282966.97000000003</v>
      </c>
      <c r="K541" s="87">
        <f>SUM(F541:J541)</f>
        <v>3523597.4800000004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8739181.540000001</v>
      </c>
      <c r="G542" s="89">
        <f t="shared" si="41"/>
        <v>2295612.19</v>
      </c>
      <c r="H542" s="89">
        <f t="shared" si="41"/>
        <v>252416.87</v>
      </c>
      <c r="I542" s="89">
        <f t="shared" si="41"/>
        <v>12819.119999999999</v>
      </c>
      <c r="J542" s="89">
        <f t="shared" si="41"/>
        <v>684005.06</v>
      </c>
      <c r="K542" s="89">
        <f t="shared" si="41"/>
        <v>11984034.779999999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v>0</v>
      </c>
      <c r="G547" s="18">
        <v>0</v>
      </c>
      <c r="H547" s="18">
        <v>0</v>
      </c>
      <c r="I547" s="18">
        <v>0</v>
      </c>
      <c r="J547" s="18">
        <v>0</v>
      </c>
      <c r="K547" s="18">
        <v>0</v>
      </c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>
        <v>0</v>
      </c>
      <c r="G548" s="18">
        <v>0</v>
      </c>
      <c r="H548" s="18">
        <v>0</v>
      </c>
      <c r="I548" s="18">
        <v>0</v>
      </c>
      <c r="J548" s="18">
        <v>0</v>
      </c>
      <c r="K548" s="18">
        <v>0</v>
      </c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>
        <v>0</v>
      </c>
      <c r="G549" s="18">
        <v>0</v>
      </c>
      <c r="H549" s="18">
        <v>0</v>
      </c>
      <c r="I549" s="18">
        <v>0</v>
      </c>
      <c r="J549" s="18">
        <v>0</v>
      </c>
      <c r="K549" s="18">
        <v>0</v>
      </c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12143.44</v>
      </c>
      <c r="G552" s="18">
        <v>6083.26</v>
      </c>
      <c r="H552" s="18">
        <v>0</v>
      </c>
      <c r="I552" s="18">
        <v>0</v>
      </c>
      <c r="J552" s="18">
        <v>0</v>
      </c>
      <c r="K552" s="18">
        <v>0</v>
      </c>
      <c r="L552" s="88">
        <f>SUM(F552:K552)</f>
        <v>18226.7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3822.93</v>
      </c>
      <c r="G553" s="18">
        <v>1915.1</v>
      </c>
      <c r="H553" s="18">
        <v>0</v>
      </c>
      <c r="I553" s="18">
        <v>0</v>
      </c>
      <c r="J553" s="18">
        <v>0</v>
      </c>
      <c r="K553" s="18">
        <v>0</v>
      </c>
      <c r="L553" s="88">
        <f>SUM(F553:K553)</f>
        <v>5738.03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6521.47</v>
      </c>
      <c r="G554" s="18">
        <v>3266.94</v>
      </c>
      <c r="H554" s="18">
        <v>0</v>
      </c>
      <c r="I554" s="18">
        <v>0</v>
      </c>
      <c r="J554" s="18">
        <v>0</v>
      </c>
      <c r="K554" s="18">
        <v>0</v>
      </c>
      <c r="L554" s="88">
        <f>SUM(F554:K554)</f>
        <v>9788.41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22487.84</v>
      </c>
      <c r="G555" s="89">
        <f t="shared" si="43"/>
        <v>11265.300000000001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33753.14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241402.01</v>
      </c>
      <c r="G557" s="18">
        <v>42692.959999999999</v>
      </c>
      <c r="H557" s="18">
        <v>0</v>
      </c>
      <c r="I557" s="18">
        <v>12584.57</v>
      </c>
      <c r="J557" s="18">
        <v>0</v>
      </c>
      <c r="K557" s="18">
        <v>0</v>
      </c>
      <c r="L557" s="88">
        <f>SUM(F557:K557)</f>
        <v>296679.54000000004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>
        <v>30806.05</v>
      </c>
      <c r="G558" s="18">
        <v>15432.32</v>
      </c>
      <c r="H558" s="18">
        <v>0</v>
      </c>
      <c r="I558" s="18">
        <v>2109.1999999999998</v>
      </c>
      <c r="J558" s="18">
        <v>0</v>
      </c>
      <c r="K558" s="18">
        <v>0</v>
      </c>
      <c r="L558" s="88">
        <f>SUM(F558:K558)</f>
        <v>48347.569999999992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>
        <v>0</v>
      </c>
      <c r="G559" s="18">
        <v>0</v>
      </c>
      <c r="H559" s="18">
        <v>0</v>
      </c>
      <c r="I559" s="18">
        <v>1040.8</v>
      </c>
      <c r="J559" s="18">
        <v>0</v>
      </c>
      <c r="K559" s="18">
        <v>0</v>
      </c>
      <c r="L559" s="88">
        <f>SUM(F559:K559)</f>
        <v>1040.8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272208.06</v>
      </c>
      <c r="G560" s="194">
        <f t="shared" ref="G560:L560" si="44">SUM(G557:G559)</f>
        <v>58125.279999999999</v>
      </c>
      <c r="H560" s="194">
        <f t="shared" si="44"/>
        <v>0</v>
      </c>
      <c r="I560" s="194">
        <f t="shared" si="44"/>
        <v>15734.57</v>
      </c>
      <c r="J560" s="194">
        <f t="shared" si="44"/>
        <v>0</v>
      </c>
      <c r="K560" s="194">
        <f t="shared" si="44"/>
        <v>0</v>
      </c>
      <c r="L560" s="194">
        <f t="shared" si="44"/>
        <v>346067.91000000003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294695.90000000002</v>
      </c>
      <c r="G561" s="89">
        <f t="shared" ref="G561:L561" si="45">G550+G555+G560</f>
        <v>69390.58</v>
      </c>
      <c r="H561" s="89">
        <f t="shared" si="45"/>
        <v>0</v>
      </c>
      <c r="I561" s="89">
        <f t="shared" si="45"/>
        <v>15734.57</v>
      </c>
      <c r="J561" s="89">
        <f t="shared" si="45"/>
        <v>0</v>
      </c>
      <c r="K561" s="89">
        <f t="shared" si="45"/>
        <v>0</v>
      </c>
      <c r="L561" s="89">
        <f t="shared" si="45"/>
        <v>379821.05000000005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0</v>
      </c>
      <c r="G565" s="18">
        <v>0</v>
      </c>
      <c r="H565" s="18">
        <v>0</v>
      </c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>
        <v>0</v>
      </c>
      <c r="G566" s="18">
        <v>0</v>
      </c>
      <c r="H566" s="18">
        <v>0</v>
      </c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0</v>
      </c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>
        <v>0</v>
      </c>
      <c r="G568" s="18">
        <v>0</v>
      </c>
      <c r="H568" s="18">
        <v>0</v>
      </c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66760</v>
      </c>
      <c r="G569" s="18">
        <v>0</v>
      </c>
      <c r="H569" s="18">
        <v>0</v>
      </c>
      <c r="I569" s="87">
        <f t="shared" si="46"/>
        <v>66760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0</v>
      </c>
      <c r="G570" s="18">
        <v>0</v>
      </c>
      <c r="H570" s="18">
        <v>0</v>
      </c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0</v>
      </c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344179.01</v>
      </c>
      <c r="G572" s="18">
        <v>138571.74</v>
      </c>
      <c r="H572" s="18">
        <v>805808.17</v>
      </c>
      <c r="I572" s="87">
        <f t="shared" si="46"/>
        <v>1288558.92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0</v>
      </c>
      <c r="G573" s="18">
        <v>0</v>
      </c>
      <c r="H573" s="18">
        <f>137986.73</f>
        <v>137986.73000000001</v>
      </c>
      <c r="I573" s="87">
        <f t="shared" si="46"/>
        <v>137986.73000000001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>
        <v>0</v>
      </c>
      <c r="G574" s="18">
        <v>0</v>
      </c>
      <c r="H574" s="18">
        <v>27019.54</v>
      </c>
      <c r="I574" s="87">
        <f t="shared" si="46"/>
        <v>27019.54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>
        <v>0</v>
      </c>
      <c r="G575" s="18">
        <v>0</v>
      </c>
      <c r="H575" s="18">
        <v>0</v>
      </c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>
        <v>0</v>
      </c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907317.61</v>
      </c>
      <c r="I581" s="18">
        <v>285637.03999999998</v>
      </c>
      <c r="J581" s="18">
        <v>442966.51</v>
      </c>
      <c r="K581" s="104">
        <f t="shared" ref="K581:K587" si="47">SUM(H581:J581)</f>
        <v>1635921.16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353688.58</v>
      </c>
      <c r="I582" s="18">
        <v>47349.51</v>
      </c>
      <c r="J582" s="18">
        <v>282966.96999999997</v>
      </c>
      <c r="K582" s="104">
        <f t="shared" si="47"/>
        <v>684005.06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>
        <v>0</v>
      </c>
      <c r="I583" s="18">
        <v>0</v>
      </c>
      <c r="J583" s="18">
        <v>44296.65</v>
      </c>
      <c r="K583" s="104">
        <f t="shared" si="47"/>
        <v>44296.65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0</v>
      </c>
      <c r="I584" s="18">
        <v>8463.9</v>
      </c>
      <c r="J584" s="18">
        <v>70931.570000000007</v>
      </c>
      <c r="K584" s="104">
        <f t="shared" si="47"/>
        <v>79395.47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0</v>
      </c>
      <c r="I585" s="18">
        <v>4500</v>
      </c>
      <c r="J585" s="18">
        <v>8631.5</v>
      </c>
      <c r="K585" s="104">
        <f t="shared" si="47"/>
        <v>13131.5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v>0</v>
      </c>
      <c r="I586" s="18">
        <v>0</v>
      </c>
      <c r="J586" s="18">
        <v>0</v>
      </c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0</v>
      </c>
      <c r="I587" s="18">
        <v>0</v>
      </c>
      <c r="J587" s="18">
        <v>0</v>
      </c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1261006.19</v>
      </c>
      <c r="I588" s="108">
        <f>SUM(I581:I587)</f>
        <v>345950.45</v>
      </c>
      <c r="J588" s="108">
        <f>SUM(J581:J587)</f>
        <v>849793.2</v>
      </c>
      <c r="K588" s="108">
        <f>SUM(K581:K587)</f>
        <v>2456749.84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>
        <v>0</v>
      </c>
      <c r="I592" s="18">
        <v>0</v>
      </c>
      <c r="J592" s="18">
        <v>0</v>
      </c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>
        <v>0</v>
      </c>
      <c r="I593" s="18">
        <v>0</v>
      </c>
      <c r="J593" s="18">
        <v>0</v>
      </c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57059.1</v>
      </c>
      <c r="I594" s="18">
        <v>22694.45</v>
      </c>
      <c r="J594" s="18">
        <v>39333.71</v>
      </c>
      <c r="K594" s="104">
        <f>SUM(H594:J594)</f>
        <v>119087.26000000001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57059.1</v>
      </c>
      <c r="I595" s="108">
        <f>SUM(I592:I594)</f>
        <v>22694.45</v>
      </c>
      <c r="J595" s="108">
        <f>SUM(J592:J594)</f>
        <v>39333.71</v>
      </c>
      <c r="K595" s="108">
        <f>SUM(K592:K594)</f>
        <v>119087.26000000001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0</v>
      </c>
      <c r="G601" s="18">
        <v>0</v>
      </c>
      <c r="H601" s="18">
        <v>0</v>
      </c>
      <c r="I601" s="18">
        <v>0</v>
      </c>
      <c r="J601" s="18">
        <v>0</v>
      </c>
      <c r="K601" s="18">
        <v>0</v>
      </c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18313.259999999998</v>
      </c>
      <c r="G602" s="18">
        <v>2869.69</v>
      </c>
      <c r="H602" s="18">
        <v>0</v>
      </c>
      <c r="I602" s="18">
        <v>258.11</v>
      </c>
      <c r="J602" s="18">
        <v>0</v>
      </c>
      <c r="K602" s="18">
        <v>0</v>
      </c>
      <c r="L602" s="88">
        <f>SUM(F602:K602)</f>
        <v>21441.059999999998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54963.56</v>
      </c>
      <c r="G603" s="18">
        <v>8612.7900000000009</v>
      </c>
      <c r="H603" s="18">
        <v>0</v>
      </c>
      <c r="I603" s="18">
        <v>774.65</v>
      </c>
      <c r="J603" s="18">
        <v>0</v>
      </c>
      <c r="K603" s="18">
        <v>0</v>
      </c>
      <c r="L603" s="88">
        <f>SUM(F603:K603)</f>
        <v>64351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73276.819999999992</v>
      </c>
      <c r="G604" s="108">
        <f t="shared" si="48"/>
        <v>11482.480000000001</v>
      </c>
      <c r="H604" s="108">
        <f t="shared" si="48"/>
        <v>0</v>
      </c>
      <c r="I604" s="108">
        <f t="shared" si="48"/>
        <v>1032.76</v>
      </c>
      <c r="J604" s="108">
        <f t="shared" si="48"/>
        <v>0</v>
      </c>
      <c r="K604" s="108">
        <f t="shared" si="48"/>
        <v>0</v>
      </c>
      <c r="L604" s="89">
        <f t="shared" si="48"/>
        <v>85792.06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5028562.84</v>
      </c>
      <c r="H607" s="109">
        <f>SUM(F44)</f>
        <v>5028562.84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213515.28000000003</v>
      </c>
      <c r="H608" s="109">
        <f>SUM(G44)</f>
        <v>213515.2799999998</v>
      </c>
      <c r="I608" s="121" t="s">
        <v>102</v>
      </c>
      <c r="J608" s="109">
        <f>G608-H608</f>
        <v>2.3283064365386963E-10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304091.26</v>
      </c>
      <c r="H609" s="109">
        <f>SUM(H44)</f>
        <v>304091.25999999995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402149.72</v>
      </c>
      <c r="H610" s="109">
        <f>SUM(I44)</f>
        <v>402149.72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525036.84000000008</v>
      </c>
      <c r="H611" s="109">
        <f>SUM(J44)</f>
        <v>525036.84000000008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1399829.0699999998</v>
      </c>
      <c r="H612" s="109">
        <f>F466</f>
        <v>1399829.0699999928</v>
      </c>
      <c r="I612" s="121" t="s">
        <v>106</v>
      </c>
      <c r="J612" s="109">
        <f t="shared" ref="J612:J645" si="49">G612-H612</f>
        <v>6.9849193096160889E-9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151693.01999999979</v>
      </c>
      <c r="H613" s="109">
        <f>G466</f>
        <v>151693.01999999979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402149.72</v>
      </c>
      <c r="H615" s="109">
        <f>I466</f>
        <v>402149.72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525036.84000000008</v>
      </c>
      <c r="H616" s="109">
        <f>J466</f>
        <v>525036.84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54196079</v>
      </c>
      <c r="H617" s="104">
        <f>SUM(F458)</f>
        <v>54196079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1544377.94</v>
      </c>
      <c r="H618" s="104">
        <f>SUM(G458)</f>
        <v>1544377.94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1295227.3499999999</v>
      </c>
      <c r="H619" s="104">
        <f>SUM(H458)</f>
        <v>1295227.3499999999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5018.3</v>
      </c>
      <c r="H621" s="104">
        <f>SUM(J458)</f>
        <v>5018.3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55097611.74000001</v>
      </c>
      <c r="H622" s="104">
        <f>SUM(F462)</f>
        <v>55097611.74000001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1295227.3500000001</v>
      </c>
      <c r="H623" s="104">
        <f>SUM(H462)</f>
        <v>1295227.3500000001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825122.83000000007</v>
      </c>
      <c r="H624" s="104">
        <f>I361</f>
        <v>825122.83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1505607.8900000001</v>
      </c>
      <c r="H625" s="104">
        <f>SUM(G462)</f>
        <v>1505607.8900000001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114124.58</v>
      </c>
      <c r="H626" s="104">
        <f>SUM(I462)</f>
        <v>114124.58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5018.3</v>
      </c>
      <c r="H627" s="164">
        <f>SUM(J458)</f>
        <v>5018.3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372066.28</v>
      </c>
      <c r="H629" s="104">
        <f>SUM(F451)</f>
        <v>372066.28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152970.56</v>
      </c>
      <c r="H630" s="104">
        <f>SUM(G451)</f>
        <v>152970.56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525036.84000000008</v>
      </c>
      <c r="H632" s="104">
        <f>SUM(I451)</f>
        <v>525036.84000000008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5018.3</v>
      </c>
      <c r="H634" s="104">
        <f>H400</f>
        <v>5018.3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5018.3</v>
      </c>
      <c r="H636" s="104">
        <f>L400</f>
        <v>5018.3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2456749.84</v>
      </c>
      <c r="H637" s="104">
        <f>L200+L218+L236</f>
        <v>2456749.84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119087.26000000001</v>
      </c>
      <c r="H638" s="104">
        <f>(J249+J330)-(J247+J328)</f>
        <v>119087.26000000001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1261006.19</v>
      </c>
      <c r="H639" s="104">
        <f>H588</f>
        <v>1261006.19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345950.45</v>
      </c>
      <c r="H640" s="104">
        <f>I588</f>
        <v>345950.45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849793.20000000007</v>
      </c>
      <c r="H641" s="104">
        <f>J588</f>
        <v>849793.2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27830919.81000001</v>
      </c>
      <c r="G650" s="19">
        <f>(L221+L301+L351)</f>
        <v>9136959.6099999994</v>
      </c>
      <c r="H650" s="19">
        <f>(L239+L320+L352)</f>
        <v>16213685.730000002</v>
      </c>
      <c r="I650" s="19">
        <f>SUM(F650:H650)</f>
        <v>53181565.150000013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656351.16629814275</v>
      </c>
      <c r="G651" s="19">
        <f>(L351/IF(SUM(L350:L352)=0,1,SUM(L350:L352))*(SUM(G89:G102)))</f>
        <v>242465.66128659167</v>
      </c>
      <c r="H651" s="19">
        <f>(L352/IF(SUM(L350:L352)=0,1,SUM(L350:L352))*(SUM(G89:G102)))</f>
        <v>447062.57241526537</v>
      </c>
      <c r="I651" s="19">
        <f>SUM(F651:H651)</f>
        <v>1345879.4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1261006.19</v>
      </c>
      <c r="G652" s="19">
        <f>(L218+L298)-(J218+J298)</f>
        <v>345950.45</v>
      </c>
      <c r="H652" s="19">
        <f>(L236+L317)-(J236+J317)</f>
        <v>849793.20000000007</v>
      </c>
      <c r="I652" s="19">
        <f>SUM(F652:H652)</f>
        <v>2456749.84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467998.11</v>
      </c>
      <c r="G653" s="200">
        <f>SUM(G565:G577)+SUM(I592:I594)+L602</f>
        <v>182707.25</v>
      </c>
      <c r="H653" s="200">
        <f>SUM(H565:H577)+SUM(J592:J594)+L603</f>
        <v>1074499.1499999999</v>
      </c>
      <c r="I653" s="19">
        <f>SUM(F653:H653)</f>
        <v>1725204.5099999998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25445564.343701869</v>
      </c>
      <c r="G654" s="19">
        <f>G650-SUM(G651:G653)</f>
        <v>8365836.2487134077</v>
      </c>
      <c r="H654" s="19">
        <f>H650-SUM(H651:H653)</f>
        <v>13842330.807584736</v>
      </c>
      <c r="I654" s="19">
        <f>I650-SUM(I651:I653)</f>
        <v>47653731.400000013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2253.98</v>
      </c>
      <c r="G655" s="249">
        <v>756.38</v>
      </c>
      <c r="H655" s="249">
        <v>1260.21</v>
      </c>
      <c r="I655" s="19">
        <f>SUM(F655:H655)</f>
        <v>4270.57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11289.17</v>
      </c>
      <c r="G657" s="19">
        <f>ROUND(G654/G655,2)</f>
        <v>11060.36</v>
      </c>
      <c r="H657" s="19">
        <f>ROUND(H654/H655,2)</f>
        <v>10984.15</v>
      </c>
      <c r="I657" s="19">
        <f>ROUND(I654/I655,2)</f>
        <v>11158.63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-27.02</v>
      </c>
      <c r="I660" s="19">
        <f>SUM(F660:H660)</f>
        <v>-27.02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11289.17</v>
      </c>
      <c r="G662" s="19">
        <f>ROUND((G654+G659)/(G655+G660),2)</f>
        <v>11060.36</v>
      </c>
      <c r="H662" s="19">
        <f>ROUND((H654+H659)/(H655+H660),2)</f>
        <v>11224.82</v>
      </c>
      <c r="I662" s="19">
        <f>ROUND((I654+I659)/(I655+I660),2)</f>
        <v>11229.69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7F3F-68BA-41D6-B7CA-40E2680EF6D8}">
  <sheetPr>
    <tabColor indexed="20"/>
  </sheetPr>
  <dimension ref="A1:C52"/>
  <sheetViews>
    <sheetView workbookViewId="0">
      <selection activeCell="K19" sqref="K1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Bedford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15529483.140000001</v>
      </c>
      <c r="C9" s="230">
        <f>'DOE25'!G189+'DOE25'!G207+'DOE25'!G225+'DOE25'!G268+'DOE25'!G287+'DOE25'!G306</f>
        <v>7761849.290000001</v>
      </c>
    </row>
    <row r="10" spans="1:3" x14ac:dyDescent="0.2">
      <c r="A10" t="s">
        <v>810</v>
      </c>
      <c r="B10" s="241">
        <v>14442374.119999999</v>
      </c>
      <c r="C10" s="241">
        <v>7405514.04</v>
      </c>
    </row>
    <row r="11" spans="1:3" x14ac:dyDescent="0.2">
      <c r="A11" t="s">
        <v>811</v>
      </c>
      <c r="B11" s="241">
        <v>533705.56000000006</v>
      </c>
      <c r="C11" s="241">
        <v>267149.49</v>
      </c>
    </row>
    <row r="12" spans="1:3" x14ac:dyDescent="0.2">
      <c r="A12" t="s">
        <v>812</v>
      </c>
      <c r="B12" s="241">
        <v>553403.46</v>
      </c>
      <c r="C12" s="241">
        <v>89185.76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15529483.140000001</v>
      </c>
      <c r="C13" s="232">
        <f>SUM(C10:C12)</f>
        <v>7761849.29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5108463.709999999</v>
      </c>
      <c r="C18" s="230">
        <f>'DOE25'!G190+'DOE25'!G208+'DOE25'!G226+'DOE25'!G269+'DOE25'!G288+'DOE25'!G307</f>
        <v>2349320.7000000002</v>
      </c>
    </row>
    <row r="19" spans="1:3" x14ac:dyDescent="0.2">
      <c r="A19" t="s">
        <v>810</v>
      </c>
      <c r="B19" s="241">
        <v>3125191.16</v>
      </c>
      <c r="C19" s="241">
        <v>1437237.63</v>
      </c>
    </row>
    <row r="20" spans="1:3" x14ac:dyDescent="0.2">
      <c r="A20" t="s">
        <v>811</v>
      </c>
      <c r="B20" s="241">
        <v>1726233.26</v>
      </c>
      <c r="C20" s="241">
        <v>793873.81</v>
      </c>
    </row>
    <row r="21" spans="1:3" x14ac:dyDescent="0.2">
      <c r="A21" t="s">
        <v>812</v>
      </c>
      <c r="B21" s="241">
        <v>257039.29</v>
      </c>
      <c r="C21" s="241">
        <v>118209.26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5108463.71</v>
      </c>
      <c r="C22" s="232">
        <f>SUM(C19:C21)</f>
        <v>2349320.6999999997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592964.66999999993</v>
      </c>
      <c r="C36" s="236">
        <f>'DOE25'!G192+'DOE25'!G210+'DOE25'!G228+'DOE25'!G271+'DOE25'!G290+'DOE25'!G309</f>
        <v>297046.21999999997</v>
      </c>
    </row>
    <row r="37" spans="1:3" x14ac:dyDescent="0.2">
      <c r="A37" t="s">
        <v>810</v>
      </c>
      <c r="B37" s="241">
        <v>73276.820000000007</v>
      </c>
      <c r="C37" s="241">
        <v>36708.089999999997</v>
      </c>
    </row>
    <row r="38" spans="1:3" x14ac:dyDescent="0.2">
      <c r="A38" t="s">
        <v>811</v>
      </c>
      <c r="B38" s="241">
        <v>0</v>
      </c>
      <c r="C38" s="241">
        <v>0</v>
      </c>
    </row>
    <row r="39" spans="1:3" x14ac:dyDescent="0.2">
      <c r="A39" t="s">
        <v>812</v>
      </c>
      <c r="B39" s="241">
        <v>519687.85</v>
      </c>
      <c r="C39" s="241">
        <v>260338.13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592964.66999999993</v>
      </c>
      <c r="C40" s="232">
        <f>SUM(C37:C39)</f>
        <v>297046.21999999997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16861-12D3-481B-9DC8-7DC7759C4040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Bedford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33802931.450000003</v>
      </c>
      <c r="D5" s="20">
        <f>SUM('DOE25'!L189:L192)+SUM('DOE25'!L207:L210)+SUM('DOE25'!L225:L228)-F5-G5</f>
        <v>33735806.93</v>
      </c>
      <c r="E5" s="244"/>
      <c r="F5" s="256">
        <f>SUM('DOE25'!J189:J192)+SUM('DOE25'!J207:J210)+SUM('DOE25'!J225:J228)</f>
        <v>31093.02</v>
      </c>
      <c r="G5" s="53">
        <f>SUM('DOE25'!K189:K192)+SUM('DOE25'!K207:K210)+SUM('DOE25'!K225:K228)</f>
        <v>36031.5</v>
      </c>
      <c r="H5" s="260"/>
    </row>
    <row r="6" spans="1:9" x14ac:dyDescent="0.2">
      <c r="A6" s="32">
        <v>2100</v>
      </c>
      <c r="B6" t="s">
        <v>832</v>
      </c>
      <c r="C6" s="246">
        <f t="shared" si="0"/>
        <v>3832128.8099999996</v>
      </c>
      <c r="D6" s="20">
        <f>'DOE25'!L194+'DOE25'!L212+'DOE25'!L230-F6-G6</f>
        <v>3832128.8099999996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1212306.9000000001</v>
      </c>
      <c r="D7" s="20">
        <f>'DOE25'!L195+'DOE25'!L213+'DOE25'!L231-F7-G7</f>
        <v>1165236.7900000003</v>
      </c>
      <c r="E7" s="244"/>
      <c r="F7" s="256">
        <f>'DOE25'!J195+'DOE25'!J213+'DOE25'!J231</f>
        <v>21196.720000000001</v>
      </c>
      <c r="G7" s="53">
        <f>'DOE25'!K195+'DOE25'!K213+'DOE25'!K231</f>
        <v>25873.39</v>
      </c>
      <c r="H7" s="260"/>
    </row>
    <row r="8" spans="1:9" x14ac:dyDescent="0.2">
      <c r="A8" s="32">
        <v>2300</v>
      </c>
      <c r="B8" t="s">
        <v>833</v>
      </c>
      <c r="C8" s="246">
        <f t="shared" si="0"/>
        <v>651309.44999999995</v>
      </c>
      <c r="D8" s="244"/>
      <c r="E8" s="20">
        <f>'DOE25'!L196+'DOE25'!L214+'DOE25'!L232-F8-G8-D9-D11</f>
        <v>634528.01</v>
      </c>
      <c r="F8" s="256">
        <f>'DOE25'!J196+'DOE25'!J214+'DOE25'!J232</f>
        <v>371</v>
      </c>
      <c r="G8" s="53">
        <f>'DOE25'!K196+'DOE25'!K214+'DOE25'!K232</f>
        <v>16410.439999999999</v>
      </c>
      <c r="H8" s="260"/>
    </row>
    <row r="9" spans="1:9" x14ac:dyDescent="0.2">
      <c r="A9" s="32">
        <v>2310</v>
      </c>
      <c r="B9" t="s">
        <v>849</v>
      </c>
      <c r="C9" s="246">
        <f t="shared" si="0"/>
        <v>12662.26</v>
      </c>
      <c r="D9" s="245">
        <v>12662.26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13900</v>
      </c>
      <c r="D10" s="244"/>
      <c r="E10" s="245">
        <v>13900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493026.49</v>
      </c>
      <c r="D11" s="245">
        <v>493026.49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3195121.35</v>
      </c>
      <c r="D12" s="20">
        <f>'DOE25'!L197+'DOE25'!L215+'DOE25'!L233-F12-G12</f>
        <v>3153155.37</v>
      </c>
      <c r="E12" s="244"/>
      <c r="F12" s="256">
        <f>'DOE25'!J197+'DOE25'!J215+'DOE25'!J233</f>
        <v>0</v>
      </c>
      <c r="G12" s="53">
        <f>'DOE25'!K197+'DOE25'!K215+'DOE25'!K233</f>
        <v>41965.98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397120.86</v>
      </c>
      <c r="D13" s="244"/>
      <c r="E13" s="20">
        <f>'DOE25'!L198+'DOE25'!L216+'DOE25'!L234-F13-G13</f>
        <v>397120.86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4299980.53</v>
      </c>
      <c r="D14" s="20">
        <f>'DOE25'!L199+'DOE25'!L217+'DOE25'!L235-F14-G14</f>
        <v>4288248.66</v>
      </c>
      <c r="E14" s="244"/>
      <c r="F14" s="256">
        <f>'DOE25'!J199+'DOE25'!J217+'DOE25'!J235</f>
        <v>11286.87</v>
      </c>
      <c r="G14" s="53">
        <f>'DOE25'!K199+'DOE25'!K217+'DOE25'!K235</f>
        <v>445.00000000000006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2456749.84</v>
      </c>
      <c r="D15" s="20">
        <f>'DOE25'!L200+'DOE25'!L218+'DOE25'!L236-F15-G15</f>
        <v>2456749.84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27391.97</v>
      </c>
      <c r="D16" s="244"/>
      <c r="E16" s="20">
        <f>'DOE25'!L201+'DOE25'!L219+'DOE25'!L237-F16-G16</f>
        <v>27391.97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44918.03</v>
      </c>
      <c r="D17" s="20">
        <f>'DOE25'!L243-F17-G17</f>
        <v>43072.51</v>
      </c>
      <c r="E17" s="244"/>
      <c r="F17" s="256">
        <f>'DOE25'!J243</f>
        <v>1845.52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4671963.8</v>
      </c>
      <c r="D25" s="244"/>
      <c r="E25" s="244"/>
      <c r="F25" s="259"/>
      <c r="G25" s="257"/>
      <c r="H25" s="258">
        <f>'DOE25'!L252+'DOE25'!L253+'DOE25'!L333+'DOE25'!L334</f>
        <v>4671963.8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738950.89000000013</v>
      </c>
      <c r="D29" s="20">
        <f>'DOE25'!L350+'DOE25'!L351+'DOE25'!L352-'DOE25'!I359-F29-G29</f>
        <v>705495.49000000011</v>
      </c>
      <c r="E29" s="244"/>
      <c r="F29" s="256">
        <f>'DOE25'!J350+'DOE25'!J351+'DOE25'!J352</f>
        <v>33455.4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1295227.3500000003</v>
      </c>
      <c r="D31" s="20">
        <f>'DOE25'!L282+'DOE25'!L301+'DOE25'!L320+'DOE25'!L325+'DOE25'!L326+'DOE25'!L327-F31-G31</f>
        <v>1241399.8100000003</v>
      </c>
      <c r="E31" s="244"/>
      <c r="F31" s="256">
        <f>'DOE25'!J282+'DOE25'!J301+'DOE25'!J320+'DOE25'!J325+'DOE25'!J326+'DOE25'!J327</f>
        <v>53294.130000000005</v>
      </c>
      <c r="G31" s="53">
        <f>'DOE25'!K282+'DOE25'!K301+'DOE25'!K320+'DOE25'!K325+'DOE25'!K326+'DOE25'!K327</f>
        <v>533.41000000000008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51126982.960000008</v>
      </c>
      <c r="E33" s="247">
        <f>SUM(E5:E31)</f>
        <v>1072940.8400000001</v>
      </c>
      <c r="F33" s="247">
        <f>SUM(F5:F31)</f>
        <v>152542.66</v>
      </c>
      <c r="G33" s="247">
        <f>SUM(G5:G31)</f>
        <v>121259.72</v>
      </c>
      <c r="H33" s="247">
        <f>SUM(H5:H31)</f>
        <v>4671963.8</v>
      </c>
    </row>
    <row r="35" spans="2:8" ht="12" thickBot="1" x14ac:dyDescent="0.25">
      <c r="B35" s="254" t="s">
        <v>878</v>
      </c>
      <c r="D35" s="255">
        <f>E33</f>
        <v>1072940.8400000001</v>
      </c>
      <c r="E35" s="250"/>
    </row>
    <row r="36" spans="2:8" ht="12" thickTop="1" x14ac:dyDescent="0.2">
      <c r="B36" t="s">
        <v>846</v>
      </c>
      <c r="D36" s="20">
        <f>D33</f>
        <v>51126982.960000008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F9E2-3751-454B-B9E3-DE9805D2EF73}">
  <sheetPr transitionEvaluation="1" codeName="Sheet2">
    <tabColor indexed="10"/>
  </sheetPr>
  <dimension ref="A1:I156"/>
  <sheetViews>
    <sheetView zoomScale="75" workbookViewId="0">
      <pane ySplit="2" topLeftCell="A70" activePane="bottomLeft" state="frozen"/>
      <selection pane="bottomLeft" activeCell="C133" sqref="C133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Bedford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2555663.16</v>
      </c>
      <c r="D9" s="95">
        <f>'DOE25'!G9</f>
        <v>497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195823.98</v>
      </c>
      <c r="E12" s="95">
        <f>'DOE25'!H12</f>
        <v>0</v>
      </c>
      <c r="F12" s="95">
        <f>'DOE25'!I12</f>
        <v>402149.72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36910.89</v>
      </c>
      <c r="D13" s="95">
        <f>'DOE25'!G13</f>
        <v>11725.1</v>
      </c>
      <c r="E13" s="95">
        <f>'DOE25'!H13</f>
        <v>303377.46000000002</v>
      </c>
      <c r="F13" s="95">
        <f>'DOE25'!I13</f>
        <v>0</v>
      </c>
      <c r="G13" s="95">
        <f>'DOE25'!J13</f>
        <v>525036.84000000008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17614.63</v>
      </c>
      <c r="D14" s="95">
        <f>'DOE25'!G14</f>
        <v>5469.2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2418374.16</v>
      </c>
      <c r="D17" s="95">
        <f>'DOE25'!G17</f>
        <v>0</v>
      </c>
      <c r="E17" s="95">
        <f>'DOE25'!H17</f>
        <v>713.8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5028562.84</v>
      </c>
      <c r="D19" s="41">
        <f>SUM(D9:D18)</f>
        <v>213515.28000000003</v>
      </c>
      <c r="E19" s="41">
        <f>SUM(E9:E18)</f>
        <v>304091.26</v>
      </c>
      <c r="F19" s="41">
        <f>SUM(F9:F18)</f>
        <v>402149.72</v>
      </c>
      <c r="G19" s="41">
        <f>SUM(G9:G18)</f>
        <v>525036.84000000008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410269.99</v>
      </c>
      <c r="D22" s="95">
        <f>'DOE25'!G23</f>
        <v>0</v>
      </c>
      <c r="E22" s="95">
        <f>'DOE25'!H23</f>
        <v>187703.71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20.94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971601.79</v>
      </c>
      <c r="D24" s="95">
        <f>'DOE25'!G25</f>
        <v>7046.84</v>
      </c>
      <c r="E24" s="95">
        <f>'DOE25'!H25</f>
        <v>26745.71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2228283.5499999998</v>
      </c>
      <c r="D28" s="95">
        <f>'DOE25'!G29</f>
        <v>9381.17</v>
      </c>
      <c r="E28" s="95">
        <f>'DOE25'!H29</f>
        <v>79001.899999999994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18557.5</v>
      </c>
      <c r="D30" s="95">
        <f>'DOE25'!G31</f>
        <v>45394.25</v>
      </c>
      <c r="E30" s="95">
        <f>'DOE25'!H31</f>
        <v>10639.94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3628733.7699999996</v>
      </c>
      <c r="D32" s="41">
        <f>SUM(D22:D31)</f>
        <v>61822.26</v>
      </c>
      <c r="E32" s="41">
        <f>SUM(E22:E31)</f>
        <v>304091.25999999995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418986.97</v>
      </c>
      <c r="D36" s="95">
        <f>'DOE25'!G37</f>
        <v>7990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300000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143703.01999999979</v>
      </c>
      <c r="E40" s="95">
        <f>'DOE25'!H41</f>
        <v>0</v>
      </c>
      <c r="F40" s="95">
        <f>'DOE25'!I41</f>
        <v>402149.72</v>
      </c>
      <c r="G40" s="95">
        <f>'DOE25'!J41</f>
        <v>525036.84000000008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680842.1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1399829.0699999998</v>
      </c>
      <c r="D42" s="41">
        <f>SUM(D34:D41)</f>
        <v>151693.01999999979</v>
      </c>
      <c r="E42" s="41">
        <f>SUM(E34:E41)</f>
        <v>0</v>
      </c>
      <c r="F42" s="41">
        <f>SUM(F34:F41)</f>
        <v>402149.72</v>
      </c>
      <c r="G42" s="41">
        <f>SUM(G34:G41)</f>
        <v>525036.84000000008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5028562.84</v>
      </c>
      <c r="D43" s="41">
        <f>D42+D32</f>
        <v>213515.2799999998</v>
      </c>
      <c r="E43" s="41">
        <f>E42+E32</f>
        <v>304091.25999999995</v>
      </c>
      <c r="F43" s="41">
        <f>F42+F32</f>
        <v>402149.72</v>
      </c>
      <c r="G43" s="41">
        <f>G42+G32</f>
        <v>525036.84000000008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40713722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225882.28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6453.44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5018.3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1345879.4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155516.19</v>
      </c>
      <c r="D53" s="95">
        <f>SUM('DOE25'!G90:G102)</f>
        <v>0</v>
      </c>
      <c r="E53" s="95">
        <f>SUM('DOE25'!H90:H102)</f>
        <v>9778.67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387851.91000000003</v>
      </c>
      <c r="D54" s="130">
        <f>SUM(D49:D53)</f>
        <v>1345879.4</v>
      </c>
      <c r="E54" s="130">
        <f>SUM(E49:E53)</f>
        <v>9778.67</v>
      </c>
      <c r="F54" s="130">
        <f>SUM(F49:F53)</f>
        <v>0</v>
      </c>
      <c r="G54" s="130">
        <f>SUM(G49:G53)</f>
        <v>5018.3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41101573.909999996</v>
      </c>
      <c r="D55" s="22">
        <f>D48+D54</f>
        <v>1345879.4</v>
      </c>
      <c r="E55" s="22">
        <f>E48+E54</f>
        <v>9778.67</v>
      </c>
      <c r="F55" s="22">
        <f>F48+F54</f>
        <v>0</v>
      </c>
      <c r="G55" s="22">
        <f>G48+G54</f>
        <v>5018.3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3340575.28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7601400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121161.72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11063137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1140438.82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450236.04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12959.19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38309.06</v>
      </c>
      <c r="D69" s="95">
        <f>SUM('DOE25'!G123:G127)</f>
        <v>16204.74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1641943.11</v>
      </c>
      <c r="D70" s="130">
        <f>SUM(D64:D69)</f>
        <v>16204.74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12705080.109999999</v>
      </c>
      <c r="D73" s="130">
        <f>SUM(D71:D72)+D70+D62</f>
        <v>16204.74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389424.98</v>
      </c>
      <c r="D80" s="95">
        <f>SUM('DOE25'!G145:G153)</f>
        <v>182293.8</v>
      </c>
      <c r="E80" s="95">
        <f>SUM('DOE25'!H145:H153)</f>
        <v>1285448.68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389424.98</v>
      </c>
      <c r="D83" s="131">
        <f>SUM(D77:D82)</f>
        <v>182293.8</v>
      </c>
      <c r="E83" s="131">
        <f>SUM(E77:E82)</f>
        <v>1285448.68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54196078.999999993</v>
      </c>
      <c r="D96" s="86">
        <f>D55+D73+D83+D95</f>
        <v>1544377.94</v>
      </c>
      <c r="E96" s="86">
        <f>E55+E73+E83+E95</f>
        <v>1295227.3499999999</v>
      </c>
      <c r="F96" s="86">
        <f>F55+F73+F83+F95</f>
        <v>0</v>
      </c>
      <c r="G96" s="86">
        <f>G55+G73+G95</f>
        <v>5018.3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24114478.920000002</v>
      </c>
      <c r="D101" s="24" t="s">
        <v>312</v>
      </c>
      <c r="E101" s="95">
        <f>('DOE25'!L268)+('DOE25'!L287)+('DOE25'!L306)</f>
        <v>63328.850000000006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8596869.25</v>
      </c>
      <c r="D102" s="24" t="s">
        <v>312</v>
      </c>
      <c r="E102" s="95">
        <f>('DOE25'!L269)+('DOE25'!L288)+('DOE25'!L307)</f>
        <v>756908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27019.54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1064563.7399999998</v>
      </c>
      <c r="D104" s="24" t="s">
        <v>312</v>
      </c>
      <c r="E104" s="95">
        <f>+('DOE25'!L271)+('DOE25'!L290)+('DOE25'!L309)</f>
        <v>1967.55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44918.03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33847849.480000004</v>
      </c>
      <c r="D107" s="86">
        <f>SUM(D101:D106)</f>
        <v>0</v>
      </c>
      <c r="E107" s="86">
        <f>SUM(E101:E106)</f>
        <v>822204.4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3832128.8099999996</v>
      </c>
      <c r="D110" s="24" t="s">
        <v>312</v>
      </c>
      <c r="E110" s="95">
        <f>+('DOE25'!L273)+('DOE25'!L292)+('DOE25'!L311)</f>
        <v>250536.59999999998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1212306.9000000001</v>
      </c>
      <c r="D111" s="24" t="s">
        <v>312</v>
      </c>
      <c r="E111" s="95">
        <f>+('DOE25'!L274)+('DOE25'!L293)+('DOE25'!L312)</f>
        <v>209068.34000000003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1156998.2</v>
      </c>
      <c r="D112" s="24" t="s">
        <v>312</v>
      </c>
      <c r="E112" s="95">
        <f>+('DOE25'!L275)+('DOE25'!L294)+('DOE25'!L313)</f>
        <v>13135.03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3195121.35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397120.86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4299980.53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2456749.84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27391.97</v>
      </c>
      <c r="D117" s="24" t="s">
        <v>312</v>
      </c>
      <c r="E117" s="95">
        <f>+('DOE25'!L280)+('DOE25'!L299)+('DOE25'!L318)</f>
        <v>282.98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1505607.8900000001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16577798.459999999</v>
      </c>
      <c r="D120" s="86">
        <f>SUM(D110:D119)</f>
        <v>1505607.8900000001</v>
      </c>
      <c r="E120" s="86">
        <f>SUM(E110:E119)</f>
        <v>473022.95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114124.58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3653405.53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1018558.27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3077.73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1940.57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-5018.3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4671963.8000000007</v>
      </c>
      <c r="D136" s="141">
        <f>SUM(D122:D135)</f>
        <v>0</v>
      </c>
      <c r="E136" s="141">
        <f>SUM(E122:E135)</f>
        <v>0</v>
      </c>
      <c r="F136" s="141">
        <f>SUM(F122:F135)</f>
        <v>114124.58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55097611.74000001</v>
      </c>
      <c r="D137" s="86">
        <f>(D107+D120+D136)</f>
        <v>1505607.8900000001</v>
      </c>
      <c r="E137" s="86">
        <f>(E107+E120+E136)</f>
        <v>1295227.3500000001</v>
      </c>
      <c r="F137" s="86">
        <f>(F107+F120+F136)</f>
        <v>114124.58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10</v>
      </c>
      <c r="D143" s="153">
        <f>'DOE25'!H480</f>
        <v>24</v>
      </c>
      <c r="E143" s="153">
        <f>'DOE25'!I480</f>
        <v>20</v>
      </c>
      <c r="F143" s="153">
        <f>'DOE25'!J480</f>
        <v>10</v>
      </c>
      <c r="G143" s="24" t="s">
        <v>312</v>
      </c>
    </row>
    <row r="144" spans="1:9" x14ac:dyDescent="0.2">
      <c r="A144" s="136" t="s">
        <v>28</v>
      </c>
      <c r="B144" s="152" t="str">
        <f>'DOE25'!F481</f>
        <v>8/08</v>
      </c>
      <c r="C144" s="152" t="str">
        <f>'DOE25'!G481</f>
        <v>11/02</v>
      </c>
      <c r="D144" s="152" t="str">
        <f>'DOE25'!H481</f>
        <v>7/05</v>
      </c>
      <c r="E144" s="152" t="str">
        <f>'DOE25'!I481</f>
        <v>6/06</v>
      </c>
      <c r="F144" s="152" t="str">
        <f>'DOE25'!J481</f>
        <v>8/07</v>
      </c>
      <c r="G144" s="24" t="s">
        <v>312</v>
      </c>
    </row>
    <row r="145" spans="1:7" x14ac:dyDescent="0.2">
      <c r="A145" s="136" t="s">
        <v>29</v>
      </c>
      <c r="B145" s="152" t="str">
        <f>'DOE25'!F482</f>
        <v>8/18</v>
      </c>
      <c r="C145" s="152" t="str">
        <f>'DOE25'!G482</f>
        <v>11/12</v>
      </c>
      <c r="D145" s="152" t="str">
        <f>'DOE25'!H482</f>
        <v>7/29</v>
      </c>
      <c r="E145" s="152" t="str">
        <f>'DOE25'!I482</f>
        <v>7/26</v>
      </c>
      <c r="F145" s="152" t="str">
        <f>'DOE25'!J482</f>
        <v>8/17</v>
      </c>
      <c r="G145" s="24" t="s">
        <v>312</v>
      </c>
    </row>
    <row r="146" spans="1:7" x14ac:dyDescent="0.2">
      <c r="A146" s="136" t="s">
        <v>30</v>
      </c>
      <c r="B146" s="137">
        <f>'DOE25'!F483</f>
        <v>3935000</v>
      </c>
      <c r="C146" s="137">
        <f>'DOE25'!G483</f>
        <v>3181000</v>
      </c>
      <c r="D146" s="137">
        <f>'DOE25'!H483</f>
        <v>47505000</v>
      </c>
      <c r="E146" s="137">
        <f>'DOE25'!I483</f>
        <v>800000</v>
      </c>
      <c r="F146" s="137">
        <f>'DOE25'!J483</f>
        <v>2681350</v>
      </c>
      <c r="G146" s="24" t="s">
        <v>312</v>
      </c>
    </row>
    <row r="147" spans="1:7" x14ac:dyDescent="0.2">
      <c r="A147" s="136" t="s">
        <v>31</v>
      </c>
      <c r="B147" s="137">
        <f>'DOE25'!F484</f>
        <v>3.34</v>
      </c>
      <c r="C147" s="137">
        <f>'DOE25'!G484</f>
        <v>3.37</v>
      </c>
      <c r="D147" s="137">
        <f>'DOE25'!H484</f>
        <v>4.34</v>
      </c>
      <c r="E147" s="137">
        <f>'DOE25'!I484</f>
        <v>4.5199999999999996</v>
      </c>
      <c r="F147" s="137">
        <f>'DOE25'!J484</f>
        <v>4.28</v>
      </c>
      <c r="G147" s="24" t="s">
        <v>312</v>
      </c>
    </row>
    <row r="148" spans="1:7" x14ac:dyDescent="0.2">
      <c r="A148" s="22" t="s">
        <v>32</v>
      </c>
      <c r="B148" s="137">
        <f>'DOE25'!F485</f>
        <v>3525000</v>
      </c>
      <c r="C148" s="137">
        <f>'DOE25'!G485</f>
        <v>960000</v>
      </c>
      <c r="D148" s="137">
        <f>'DOE25'!H485</f>
        <v>32774652</v>
      </c>
      <c r="E148" s="137">
        <f>'DOE25'!I485</f>
        <v>680000</v>
      </c>
      <c r="F148" s="137">
        <f>'DOE25'!J485</f>
        <v>2145000</v>
      </c>
      <c r="G148" s="138">
        <f>SUM(B148:F148)</f>
        <v>40084652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405000</v>
      </c>
      <c r="C150" s="137">
        <f>'DOE25'!G487</f>
        <v>320000</v>
      </c>
      <c r="D150" s="137">
        <f>'DOE25'!H487</f>
        <v>2618406</v>
      </c>
      <c r="E150" s="137">
        <f>'DOE25'!I487</f>
        <v>40000</v>
      </c>
      <c r="F150" s="137">
        <f>'DOE25'!J487</f>
        <v>270000</v>
      </c>
      <c r="G150" s="138">
        <f t="shared" si="0"/>
        <v>3653406</v>
      </c>
    </row>
    <row r="151" spans="1:7" x14ac:dyDescent="0.2">
      <c r="A151" s="22" t="s">
        <v>35</v>
      </c>
      <c r="B151" s="137">
        <f>'DOE25'!F488</f>
        <v>3120000</v>
      </c>
      <c r="C151" s="137">
        <f>'DOE25'!G488</f>
        <v>640000</v>
      </c>
      <c r="D151" s="137">
        <f>'DOE25'!H488</f>
        <v>30156246</v>
      </c>
      <c r="E151" s="137">
        <f>'DOE25'!I488</f>
        <v>640000</v>
      </c>
      <c r="F151" s="137">
        <f>'DOE25'!J488</f>
        <v>1875000</v>
      </c>
      <c r="G151" s="138">
        <f t="shared" si="0"/>
        <v>36431246</v>
      </c>
    </row>
    <row r="152" spans="1:7" x14ac:dyDescent="0.2">
      <c r="A152" s="22" t="s">
        <v>36</v>
      </c>
      <c r="B152" s="137">
        <f>'DOE25'!F489</f>
        <v>556687.5</v>
      </c>
      <c r="C152" s="137">
        <f>'DOE25'!G489</f>
        <v>25600</v>
      </c>
      <c r="D152" s="137">
        <f>'DOE25'!H489</f>
        <v>31509194.469999999</v>
      </c>
      <c r="E152" s="137">
        <f>'DOE25'!I489</f>
        <v>231455</v>
      </c>
      <c r="F152" s="137">
        <f>'DOE25'!J489</f>
        <v>310086.5</v>
      </c>
      <c r="G152" s="138">
        <f t="shared" si="0"/>
        <v>32633023.469999999</v>
      </c>
    </row>
    <row r="153" spans="1:7" x14ac:dyDescent="0.2">
      <c r="A153" s="22" t="s">
        <v>37</v>
      </c>
      <c r="B153" s="137">
        <f>'DOE25'!F490</f>
        <v>3676687.5</v>
      </c>
      <c r="C153" s="137">
        <f>'DOE25'!G490</f>
        <v>665600</v>
      </c>
      <c r="D153" s="137">
        <f>'DOE25'!H490</f>
        <v>61665440.469999999</v>
      </c>
      <c r="E153" s="137">
        <f>'DOE25'!I490</f>
        <v>871455</v>
      </c>
      <c r="F153" s="137">
        <f>'DOE25'!J490</f>
        <v>2185086.5</v>
      </c>
      <c r="G153" s="138">
        <f t="shared" si="0"/>
        <v>69064269.469999999</v>
      </c>
    </row>
    <row r="154" spans="1:7" x14ac:dyDescent="0.2">
      <c r="A154" s="22" t="s">
        <v>38</v>
      </c>
      <c r="B154" s="137">
        <f>'DOE25'!F491</f>
        <v>400000</v>
      </c>
      <c r="C154" s="137">
        <f>'DOE25'!G491</f>
        <v>320000</v>
      </c>
      <c r="D154" s="137">
        <f>'DOE25'!H491</f>
        <v>2496292</v>
      </c>
      <c r="E154" s="137">
        <f>'DOE25'!I491</f>
        <v>40000</v>
      </c>
      <c r="F154" s="137">
        <f>'DOE25'!J491</f>
        <v>270000</v>
      </c>
      <c r="G154" s="138">
        <f t="shared" si="0"/>
        <v>3526292</v>
      </c>
    </row>
    <row r="155" spans="1:7" x14ac:dyDescent="0.2">
      <c r="A155" s="22" t="s">
        <v>39</v>
      </c>
      <c r="B155" s="137">
        <f>'DOE25'!F492</f>
        <v>128000</v>
      </c>
      <c r="C155" s="137">
        <f>'DOE25'!G492</f>
        <v>19200</v>
      </c>
      <c r="D155" s="137">
        <f>'DOE25'!H492</f>
        <v>846876</v>
      </c>
      <c r="E155" s="137">
        <f>'DOE25'!I492</f>
        <v>27750</v>
      </c>
      <c r="F155" s="137">
        <f>'DOE25'!J492</f>
        <v>79575</v>
      </c>
      <c r="G155" s="138">
        <f t="shared" si="0"/>
        <v>1101401</v>
      </c>
    </row>
    <row r="156" spans="1:7" x14ac:dyDescent="0.2">
      <c r="A156" s="22" t="s">
        <v>269</v>
      </c>
      <c r="B156" s="137">
        <f>'DOE25'!F493</f>
        <v>528000</v>
      </c>
      <c r="C156" s="137">
        <f>'DOE25'!G493</f>
        <v>339200</v>
      </c>
      <c r="D156" s="137">
        <f>'DOE25'!H493</f>
        <v>3343168</v>
      </c>
      <c r="E156" s="137">
        <f>'DOE25'!I493</f>
        <v>67750</v>
      </c>
      <c r="F156" s="137">
        <f>'DOE25'!J493</f>
        <v>349575</v>
      </c>
      <c r="G156" s="138">
        <f t="shared" si="0"/>
        <v>4627693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6FCB8-A5AF-4309-B190-A806378C8191}">
  <sheetPr codeName="Sheet3">
    <tabColor indexed="43"/>
  </sheetPr>
  <dimension ref="A1:D42"/>
  <sheetViews>
    <sheetView workbookViewId="0">
      <selection activeCell="C7" sqref="C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Bedford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11289</v>
      </c>
    </row>
    <row r="5" spans="1:4" x14ac:dyDescent="0.2">
      <c r="B5" t="s">
        <v>735</v>
      </c>
      <c r="C5" s="179">
        <f>IF('DOE25'!G655+'DOE25'!G660=0,0,ROUND('DOE25'!G662,0))</f>
        <v>11060</v>
      </c>
    </row>
    <row r="6" spans="1:4" x14ac:dyDescent="0.2">
      <c r="B6" t="s">
        <v>62</v>
      </c>
      <c r="C6" s="179">
        <f>IF('DOE25'!H655+'DOE25'!H660=0,0,ROUND('DOE25'!H662,0))</f>
        <v>11225</v>
      </c>
    </row>
    <row r="7" spans="1:4" x14ac:dyDescent="0.2">
      <c r="B7" t="s">
        <v>736</v>
      </c>
      <c r="C7" s="179">
        <f>IF('DOE25'!I655+'DOE25'!I660=0,0,ROUND('DOE25'!I662,0))</f>
        <v>11230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24177808</v>
      </c>
      <c r="D10" s="182">
        <f>ROUND((C10/$C$28)*100,1)</f>
        <v>45.7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9353777</v>
      </c>
      <c r="D11" s="182">
        <f>ROUND((C11/$C$28)*100,1)</f>
        <v>17.7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27020</v>
      </c>
      <c r="D12" s="182">
        <f>ROUND((C12/$C$28)*100,1)</f>
        <v>0.1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1066531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4082665</v>
      </c>
      <c r="D15" s="182">
        <f t="shared" ref="D15:D27" si="0">ROUND((C15/$C$28)*100,1)</f>
        <v>7.7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1421375</v>
      </c>
      <c r="D16" s="182">
        <f t="shared" si="0"/>
        <v>2.7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1197808</v>
      </c>
      <c r="D17" s="182">
        <f t="shared" si="0"/>
        <v>2.2999999999999998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3195121</v>
      </c>
      <c r="D18" s="182">
        <f t="shared" si="0"/>
        <v>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397121</v>
      </c>
      <c r="D19" s="182">
        <f t="shared" si="0"/>
        <v>0.8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4299981</v>
      </c>
      <c r="D20" s="182">
        <f t="shared" si="0"/>
        <v>8.1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2456750</v>
      </c>
      <c r="D21" s="182">
        <f t="shared" si="0"/>
        <v>4.5999999999999996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44918</v>
      </c>
      <c r="D24" s="182">
        <f t="shared" si="0"/>
        <v>0.1</v>
      </c>
    </row>
    <row r="25" spans="1:4" x14ac:dyDescent="0.2">
      <c r="A25">
        <v>5120</v>
      </c>
      <c r="B25" t="s">
        <v>751</v>
      </c>
      <c r="C25" s="179">
        <f>ROUND('DOE25'!L253+'DOE25'!L334,0)</f>
        <v>1018558</v>
      </c>
      <c r="D25" s="182">
        <f t="shared" si="0"/>
        <v>1.9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159728.60000000009</v>
      </c>
      <c r="D27" s="182">
        <f t="shared" si="0"/>
        <v>0.3</v>
      </c>
    </row>
    <row r="28" spans="1:4" x14ac:dyDescent="0.2">
      <c r="B28" s="187" t="s">
        <v>754</v>
      </c>
      <c r="C28" s="180">
        <f>SUM(C10:C27)</f>
        <v>52899161.600000001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114125</v>
      </c>
    </row>
    <row r="30" spans="1:4" x14ac:dyDescent="0.2">
      <c r="B30" s="187" t="s">
        <v>760</v>
      </c>
      <c r="C30" s="180">
        <f>SUM(C28:C29)</f>
        <v>53013286.600000001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3653406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40713722</v>
      </c>
      <c r="D35" s="182">
        <f t="shared" ref="D35:D40" si="1">ROUND((C35/$C$41)*100,1)</f>
        <v>73.099999999999994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402648.88000000268</v>
      </c>
      <c r="D36" s="182">
        <f t="shared" si="1"/>
        <v>0.7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11063137</v>
      </c>
      <c r="D37" s="182">
        <f t="shared" si="1"/>
        <v>19.899999999999999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1658148</v>
      </c>
      <c r="D38" s="182">
        <f t="shared" si="1"/>
        <v>3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1857167</v>
      </c>
      <c r="D39" s="182">
        <f t="shared" si="1"/>
        <v>3.3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55694822.880000003</v>
      </c>
      <c r="D41" s="184">
        <f>SUM(D35:D40)</f>
        <v>99.999999999999986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4E077-FF0D-4C6F-974C-A25E194FB650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Bedford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EP32:EZ32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GC38:G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2011-09-14T18:31:14Z</cp:lastPrinted>
  <dcterms:created xsi:type="dcterms:W3CDTF">1997-12-04T19:04:30Z</dcterms:created>
  <dcterms:modified xsi:type="dcterms:W3CDTF">2025-01-09T20:35:45Z</dcterms:modified>
</cp:coreProperties>
</file>