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0B8823A-D7E3-43E1-AB6E-184DDE4CCA14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1B3AD539-3350-4A25-893A-4F1223E0A4F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28" i="1"/>
  <c r="F132" i="1" s="1"/>
  <c r="G128" i="1"/>
  <c r="G132" i="1" s="1"/>
  <c r="C37" i="10"/>
  <c r="C60" i="2"/>
  <c r="B2" i="13"/>
  <c r="F8" i="13"/>
  <c r="E8" i="13" s="1"/>
  <c r="G8" i="13"/>
  <c r="L196" i="1"/>
  <c r="L214" i="1"/>
  <c r="L232" i="1"/>
  <c r="D39" i="13"/>
  <c r="F13" i="13"/>
  <c r="G13" i="13"/>
  <c r="L198" i="1"/>
  <c r="L216" i="1"/>
  <c r="L234" i="1"/>
  <c r="E13" i="13"/>
  <c r="C13" i="13" s="1"/>
  <c r="F16" i="13"/>
  <c r="E16" i="13" s="1"/>
  <c r="C16" i="13" s="1"/>
  <c r="G16" i="13"/>
  <c r="L201" i="1"/>
  <c r="L219" i="1"/>
  <c r="C17" i="10" s="1"/>
  <c r="L237" i="1"/>
  <c r="F5" i="13"/>
  <c r="G5" i="13"/>
  <c r="L189" i="1"/>
  <c r="L203" i="1" s="1"/>
  <c r="L190" i="1"/>
  <c r="C11" i="10" s="1"/>
  <c r="L191" i="1"/>
  <c r="C103" i="2" s="1"/>
  <c r="L192" i="1"/>
  <c r="L207" i="1"/>
  <c r="L208" i="1"/>
  <c r="L209" i="1"/>
  <c r="L210" i="1"/>
  <c r="L225" i="1"/>
  <c r="L239" i="1" s="1"/>
  <c r="H650" i="1" s="1"/>
  <c r="L226" i="1"/>
  <c r="L227" i="1"/>
  <c r="L228" i="1"/>
  <c r="F6" i="13"/>
  <c r="G6" i="13"/>
  <c r="L194" i="1"/>
  <c r="L212" i="1"/>
  <c r="L230" i="1"/>
  <c r="C110" i="2" s="1"/>
  <c r="F7" i="13"/>
  <c r="D7" i="13" s="1"/>
  <c r="C7" i="13" s="1"/>
  <c r="G7" i="13"/>
  <c r="L195" i="1"/>
  <c r="L213" i="1"/>
  <c r="L231" i="1"/>
  <c r="F12" i="13"/>
  <c r="D12" i="13" s="1"/>
  <c r="C12" i="13" s="1"/>
  <c r="G12" i="13"/>
  <c r="L197" i="1"/>
  <c r="L215" i="1"/>
  <c r="L233" i="1"/>
  <c r="C113" i="2" s="1"/>
  <c r="F14" i="13"/>
  <c r="D14" i="13" s="1"/>
  <c r="C14" i="13" s="1"/>
  <c r="G14" i="13"/>
  <c r="L199" i="1"/>
  <c r="L217" i="1"/>
  <c r="L235" i="1"/>
  <c r="F15" i="13"/>
  <c r="D15" i="13" s="1"/>
  <c r="C15" i="13" s="1"/>
  <c r="G15" i="13"/>
  <c r="L200" i="1"/>
  <c r="L218" i="1"/>
  <c r="L236" i="1"/>
  <c r="C21" i="10" s="1"/>
  <c r="F17" i="13"/>
  <c r="D17" i="13" s="1"/>
  <c r="C17" i="13" s="1"/>
  <c r="G17" i="13"/>
  <c r="L243" i="1"/>
  <c r="F18" i="13"/>
  <c r="G18" i="13"/>
  <c r="L244" i="1"/>
  <c r="C24" i="10" s="1"/>
  <c r="D18" i="13"/>
  <c r="C18" i="13" s="1"/>
  <c r="F19" i="13"/>
  <c r="G19" i="13"/>
  <c r="L245" i="1"/>
  <c r="D19" i="13"/>
  <c r="C19" i="13" s="1"/>
  <c r="F29" i="13"/>
  <c r="G29" i="13"/>
  <c r="L350" i="1"/>
  <c r="L351" i="1"/>
  <c r="L352" i="1"/>
  <c r="I359" i="1"/>
  <c r="D29" i="13"/>
  <c r="C29" i="13" s="1"/>
  <c r="J282" i="1"/>
  <c r="F31" i="13" s="1"/>
  <c r="J301" i="1"/>
  <c r="J320" i="1"/>
  <c r="K282" i="1"/>
  <c r="G31" i="13" s="1"/>
  <c r="K301" i="1"/>
  <c r="K320" i="1"/>
  <c r="L268" i="1"/>
  <c r="L269" i="1"/>
  <c r="L270" i="1"/>
  <c r="E103" i="2" s="1"/>
  <c r="L271" i="1"/>
  <c r="E104" i="2" s="1"/>
  <c r="L273" i="1"/>
  <c r="E110" i="2" s="1"/>
  <c r="L274" i="1"/>
  <c r="L275" i="1"/>
  <c r="L276" i="1"/>
  <c r="E113" i="2" s="1"/>
  <c r="L277" i="1"/>
  <c r="L278" i="1"/>
  <c r="E115" i="2" s="1"/>
  <c r="L279" i="1"/>
  <c r="F652" i="1" s="1"/>
  <c r="L280" i="1"/>
  <c r="L287" i="1"/>
  <c r="L288" i="1"/>
  <c r="L301" i="1" s="1"/>
  <c r="G650" i="1" s="1"/>
  <c r="L289" i="1"/>
  <c r="L290" i="1"/>
  <c r="L292" i="1"/>
  <c r="L293" i="1"/>
  <c r="L294" i="1"/>
  <c r="E112" i="2" s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C16" i="10" s="1"/>
  <c r="L313" i="1"/>
  <c r="L314" i="1"/>
  <c r="L315" i="1"/>
  <c r="L316" i="1"/>
  <c r="L317" i="1"/>
  <c r="L318" i="1"/>
  <c r="L325" i="1"/>
  <c r="E106" i="2" s="1"/>
  <c r="L326" i="1"/>
  <c r="L327" i="1"/>
  <c r="L252" i="1"/>
  <c r="C123" i="2" s="1"/>
  <c r="L253" i="1"/>
  <c r="L333" i="1"/>
  <c r="L334" i="1"/>
  <c r="L247" i="1"/>
  <c r="C29" i="10" s="1"/>
  <c r="L328" i="1"/>
  <c r="C11" i="13"/>
  <c r="C10" i="13"/>
  <c r="C9" i="13"/>
  <c r="L353" i="1"/>
  <c r="L354" i="1"/>
  <c r="C27" i="10" s="1"/>
  <c r="B4" i="12"/>
  <c r="B36" i="12"/>
  <c r="C36" i="12"/>
  <c r="B40" i="12"/>
  <c r="A40" i="12" s="1"/>
  <c r="C40" i="12"/>
  <c r="B27" i="12"/>
  <c r="C27" i="12"/>
  <c r="B31" i="12"/>
  <c r="C31" i="12"/>
  <c r="A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C35" i="10" s="1"/>
  <c r="G48" i="2"/>
  <c r="G55" i="2" s="1"/>
  <c r="G96" i="2" s="1"/>
  <c r="G51" i="2"/>
  <c r="G53" i="2"/>
  <c r="G54" i="2"/>
  <c r="F2" i="11"/>
  <c r="L603" i="1"/>
  <c r="H653" i="1" s="1"/>
  <c r="L602" i="1"/>
  <c r="G653" i="1" s="1"/>
  <c r="I653" i="1" s="1"/>
  <c r="L601" i="1"/>
  <c r="F653" i="1"/>
  <c r="C40" i="10"/>
  <c r="F52" i="1"/>
  <c r="F104" i="1" s="1"/>
  <c r="G52" i="1"/>
  <c r="H52" i="1"/>
  <c r="E48" i="2" s="1"/>
  <c r="I52" i="1"/>
  <c r="F71" i="1"/>
  <c r="F86" i="1"/>
  <c r="F103" i="1"/>
  <c r="G103" i="1"/>
  <c r="G104" i="1"/>
  <c r="G185" i="1" s="1"/>
  <c r="G618" i="1" s="1"/>
  <c r="J618" i="1" s="1"/>
  <c r="H71" i="1"/>
  <c r="H104" i="1" s="1"/>
  <c r="H185" i="1" s="1"/>
  <c r="G619" i="1" s="1"/>
  <c r="J619" i="1" s="1"/>
  <c r="H86" i="1"/>
  <c r="H103" i="1"/>
  <c r="I103" i="1"/>
  <c r="I104" i="1"/>
  <c r="J103" i="1"/>
  <c r="G113" i="1"/>
  <c r="H113" i="1"/>
  <c r="H132" i="1" s="1"/>
  <c r="H128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C39" i="10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/>
  <c r="C10" i="10"/>
  <c r="C19" i="10"/>
  <c r="C20" i="10"/>
  <c r="L242" i="1"/>
  <c r="L324" i="1"/>
  <c r="C23" i="10" s="1"/>
  <c r="L246" i="1"/>
  <c r="C25" i="10"/>
  <c r="L260" i="1"/>
  <c r="L261" i="1"/>
  <c r="L341" i="1"/>
  <c r="E134" i="2" s="1"/>
  <c r="L342" i="1"/>
  <c r="E135" i="2" s="1"/>
  <c r="C26" i="10"/>
  <c r="I655" i="1"/>
  <c r="I660" i="1"/>
  <c r="L221" i="1"/>
  <c r="F651" i="1"/>
  <c r="I651" i="1" s="1"/>
  <c r="G651" i="1"/>
  <c r="H651" i="1"/>
  <c r="G652" i="1"/>
  <c r="I659" i="1"/>
  <c r="C6" i="10"/>
  <c r="C5" i="10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/>
  <c r="K539" i="1" s="1"/>
  <c r="L512" i="1"/>
  <c r="L514" i="1" s="1"/>
  <c r="L535" i="1" s="1"/>
  <c r="F540" i="1"/>
  <c r="L513" i="1"/>
  <c r="F541" i="1" s="1"/>
  <c r="L516" i="1"/>
  <c r="G539" i="1"/>
  <c r="L517" i="1"/>
  <c r="L519" i="1" s="1"/>
  <c r="G540" i="1"/>
  <c r="L518" i="1"/>
  <c r="G541" i="1" s="1"/>
  <c r="L521" i="1"/>
  <c r="H539" i="1"/>
  <c r="H542" i="1" s="1"/>
  <c r="L522" i="1"/>
  <c r="H540" i="1" s="1"/>
  <c r="L523" i="1"/>
  <c r="H541" i="1" s="1"/>
  <c r="L526" i="1"/>
  <c r="I539" i="1"/>
  <c r="I542" i="1" s="1"/>
  <c r="L527" i="1"/>
  <c r="I540" i="1" s="1"/>
  <c r="L528" i="1"/>
  <c r="I541" i="1"/>
  <c r="L531" i="1"/>
  <c r="J539" i="1" s="1"/>
  <c r="L532" i="1"/>
  <c r="J540" i="1" s="1"/>
  <c r="L533" i="1"/>
  <c r="J541" i="1"/>
  <c r="E124" i="2"/>
  <c r="E123" i="2"/>
  <c r="K262" i="1"/>
  <c r="J262" i="1"/>
  <c r="I262" i="1"/>
  <c r="H262" i="1"/>
  <c r="G262" i="1"/>
  <c r="F262" i="1"/>
  <c r="L262" i="1" s="1"/>
  <c r="C124" i="2"/>
  <c r="A1" i="2"/>
  <c r="A2" i="2"/>
  <c r="C9" i="2"/>
  <c r="D9" i="2"/>
  <c r="D19" i="2" s="1"/>
  <c r="E9" i="2"/>
  <c r="F9" i="2"/>
  <c r="I431" i="1"/>
  <c r="J9" i="1"/>
  <c r="G9" i="2"/>
  <c r="C10" i="2"/>
  <c r="D10" i="2"/>
  <c r="E10" i="2"/>
  <c r="F10" i="2"/>
  <c r="I432" i="1"/>
  <c r="J10" i="1" s="1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E23" i="2"/>
  <c r="E32" i="2" s="1"/>
  <c r="F23" i="2"/>
  <c r="F32" i="2" s="1"/>
  <c r="I441" i="1"/>
  <c r="J24" i="1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C55" i="2" s="1"/>
  <c r="D48" i="2"/>
  <c r="F48" i="2"/>
  <c r="C49" i="2"/>
  <c r="C50" i="2"/>
  <c r="E50" i="2"/>
  <c r="C51" i="2"/>
  <c r="D51" i="2"/>
  <c r="E51" i="2"/>
  <c r="F51" i="2"/>
  <c r="F54" i="2" s="1"/>
  <c r="F55" i="2" s="1"/>
  <c r="D52" i="2"/>
  <c r="D54" i="2" s="1"/>
  <c r="D55" i="2" s="1"/>
  <c r="C53" i="2"/>
  <c r="D53" i="2"/>
  <c r="E53" i="2"/>
  <c r="F53" i="2"/>
  <c r="C54" i="2"/>
  <c r="C58" i="2"/>
  <c r="C59" i="2"/>
  <c r="C61" i="2"/>
  <c r="C62" i="2" s="1"/>
  <c r="D61" i="2"/>
  <c r="D62" i="2" s="1"/>
  <c r="E61" i="2"/>
  <c r="E62" i="2" s="1"/>
  <c r="F61" i="2"/>
  <c r="G61" i="2"/>
  <c r="F62" i="2"/>
  <c r="G62" i="2"/>
  <c r="C64" i="2"/>
  <c r="F64" i="2"/>
  <c r="C65" i="2"/>
  <c r="F65" i="2"/>
  <c r="F70" i="2" s="1"/>
  <c r="F73" i="2" s="1"/>
  <c r="C66" i="2"/>
  <c r="C67" i="2"/>
  <c r="C68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 s="1"/>
  <c r="G73" i="2" s="1"/>
  <c r="C70" i="2"/>
  <c r="C71" i="2"/>
  <c r="D71" i="2"/>
  <c r="E71" i="2"/>
  <c r="C72" i="2"/>
  <c r="E72" i="2"/>
  <c r="C77" i="2"/>
  <c r="C83" i="2" s="1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C95" i="2" s="1"/>
  <c r="D92" i="2"/>
  <c r="E92" i="2"/>
  <c r="F92" i="2"/>
  <c r="C93" i="2"/>
  <c r="D93" i="2"/>
  <c r="E93" i="2"/>
  <c r="F93" i="2"/>
  <c r="C94" i="2"/>
  <c r="D94" i="2"/>
  <c r="E94" i="2"/>
  <c r="F94" i="2"/>
  <c r="D95" i="2"/>
  <c r="G95" i="2"/>
  <c r="E101" i="2"/>
  <c r="C102" i="2"/>
  <c r="E102" i="2"/>
  <c r="E107" i="2" s="1"/>
  <c r="C104" i="2"/>
  <c r="C105" i="2"/>
  <c r="E105" i="2"/>
  <c r="D107" i="2"/>
  <c r="F107" i="2"/>
  <c r="F137" i="2" s="1"/>
  <c r="G107" i="2"/>
  <c r="C111" i="2"/>
  <c r="E111" i="2"/>
  <c r="C112" i="2"/>
  <c r="C114" i="2"/>
  <c r="E114" i="2"/>
  <c r="C115" i="2"/>
  <c r="E116" i="2"/>
  <c r="C117" i="2"/>
  <c r="E117" i="2"/>
  <c r="D119" i="2"/>
  <c r="D120" i="2" s="1"/>
  <c r="D137" i="2" s="1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 s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156" i="2" s="1"/>
  <c r="G493" i="1"/>
  <c r="C156" i="2" s="1"/>
  <c r="H493" i="1"/>
  <c r="D156" i="2"/>
  <c r="I493" i="1"/>
  <c r="E156" i="2"/>
  <c r="J493" i="1"/>
  <c r="K493" i="1" s="1"/>
  <c r="F156" i="2"/>
  <c r="F19" i="1"/>
  <c r="G19" i="1"/>
  <c r="G608" i="1" s="1"/>
  <c r="J608" i="1" s="1"/>
  <c r="H19" i="1"/>
  <c r="I19" i="1"/>
  <c r="G610" i="1" s="1"/>
  <c r="J610" i="1" s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G44" i="1"/>
  <c r="H608" i="1" s="1"/>
  <c r="F169" i="1"/>
  <c r="F184" i="1" s="1"/>
  <c r="I169" i="1"/>
  <c r="F175" i="1"/>
  <c r="G175" i="1"/>
  <c r="H175" i="1"/>
  <c r="I175" i="1"/>
  <c r="J175" i="1"/>
  <c r="J184" i="1" s="1"/>
  <c r="F180" i="1"/>
  <c r="G180" i="1"/>
  <c r="G184" i="1" s="1"/>
  <c r="H180" i="1"/>
  <c r="I180" i="1"/>
  <c r="H184" i="1"/>
  <c r="I184" i="1"/>
  <c r="F203" i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49" i="1"/>
  <c r="I249" i="1"/>
  <c r="I263" i="1" s="1"/>
  <c r="J249" i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G399" i="1"/>
  <c r="G400" i="1" s="1"/>
  <c r="H635" i="1" s="1"/>
  <c r="H399" i="1"/>
  <c r="I399" i="1"/>
  <c r="H400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F426" i="1" s="1"/>
  <c r="G425" i="1"/>
  <c r="H425" i="1"/>
  <c r="I425" i="1"/>
  <c r="J425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H460" i="1"/>
  <c r="I460" i="1"/>
  <c r="J460" i="1"/>
  <c r="F464" i="1"/>
  <c r="G464" i="1"/>
  <c r="H464" i="1"/>
  <c r="H466" i="1" s="1"/>
  <c r="H614" i="1" s="1"/>
  <c r="J614" i="1" s="1"/>
  <c r="I464" i="1"/>
  <c r="I466" i="1" s="1"/>
  <c r="H615" i="1" s="1"/>
  <c r="J464" i="1"/>
  <c r="G466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J535" i="1" s="1"/>
  <c r="K514" i="1"/>
  <c r="F519" i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K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9" i="1"/>
  <c r="G613" i="1"/>
  <c r="J613" i="1" s="1"/>
  <c r="H613" i="1"/>
  <c r="G614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1" i="1"/>
  <c r="G633" i="1"/>
  <c r="J633" i="1" s="1"/>
  <c r="G634" i="1"/>
  <c r="H634" i="1"/>
  <c r="J634" i="1" s="1"/>
  <c r="G635" i="1"/>
  <c r="H637" i="1"/>
  <c r="G639" i="1"/>
  <c r="G640" i="1"/>
  <c r="G641" i="1"/>
  <c r="J641" i="1" s="1"/>
  <c r="H641" i="1"/>
  <c r="G642" i="1"/>
  <c r="H642" i="1"/>
  <c r="J642" i="1" s="1"/>
  <c r="G643" i="1"/>
  <c r="J643" i="1" s="1"/>
  <c r="H643" i="1"/>
  <c r="G644" i="1"/>
  <c r="H644" i="1"/>
  <c r="J644" i="1"/>
  <c r="G645" i="1"/>
  <c r="J645" i="1" s="1"/>
  <c r="H645" i="1"/>
  <c r="G10" i="2" l="1"/>
  <c r="J19" i="1"/>
  <c r="G611" i="1" s="1"/>
  <c r="L561" i="1"/>
  <c r="L426" i="1"/>
  <c r="G628" i="1" s="1"/>
  <c r="J628" i="1" s="1"/>
  <c r="H654" i="1"/>
  <c r="D96" i="2"/>
  <c r="J542" i="1"/>
  <c r="G542" i="1"/>
  <c r="J639" i="1"/>
  <c r="J609" i="1"/>
  <c r="F96" i="2"/>
  <c r="C130" i="2"/>
  <c r="C133" i="2" s="1"/>
  <c r="L400" i="1"/>
  <c r="E120" i="2"/>
  <c r="E137" i="2" s="1"/>
  <c r="E33" i="13"/>
  <c r="D35" i="13" s="1"/>
  <c r="C8" i="13"/>
  <c r="J635" i="1"/>
  <c r="H638" i="1"/>
  <c r="J638" i="1" s="1"/>
  <c r="G137" i="2"/>
  <c r="G19" i="2"/>
  <c r="K541" i="1"/>
  <c r="J624" i="1"/>
  <c r="K540" i="1"/>
  <c r="K542" i="1" s="1"/>
  <c r="F185" i="1"/>
  <c r="G617" i="1" s="1"/>
  <c r="J617" i="1" s="1"/>
  <c r="G654" i="1"/>
  <c r="G33" i="13"/>
  <c r="J631" i="1"/>
  <c r="G153" i="2"/>
  <c r="C73" i="2"/>
  <c r="C96" i="2" s="1"/>
  <c r="G42" i="2"/>
  <c r="E43" i="2"/>
  <c r="G23" i="2"/>
  <c r="G32" i="2" s="1"/>
  <c r="J33" i="1"/>
  <c r="E136" i="2"/>
  <c r="F33" i="13"/>
  <c r="L249" i="1"/>
  <c r="L263" i="1" s="1"/>
  <c r="G622" i="1" s="1"/>
  <c r="J622" i="1" s="1"/>
  <c r="C38" i="10"/>
  <c r="J43" i="1"/>
  <c r="D43" i="2"/>
  <c r="I652" i="1"/>
  <c r="J330" i="1"/>
  <c r="J344" i="1" s="1"/>
  <c r="H652" i="1"/>
  <c r="C18" i="10"/>
  <c r="H25" i="13"/>
  <c r="D5" i="13"/>
  <c r="C101" i="2"/>
  <c r="C107" i="2" s="1"/>
  <c r="G625" i="1"/>
  <c r="J625" i="1" s="1"/>
  <c r="I450" i="1"/>
  <c r="G612" i="1"/>
  <c r="J612" i="1" s="1"/>
  <c r="J263" i="1"/>
  <c r="E77" i="2"/>
  <c r="E83" i="2" s="1"/>
  <c r="F542" i="1"/>
  <c r="L282" i="1"/>
  <c r="J607" i="1"/>
  <c r="I444" i="1"/>
  <c r="I451" i="1" s="1"/>
  <c r="H632" i="1" s="1"/>
  <c r="C106" i="2"/>
  <c r="C15" i="10"/>
  <c r="J104" i="1"/>
  <c r="J185" i="1" s="1"/>
  <c r="C13" i="10"/>
  <c r="E49" i="2"/>
  <c r="E54" i="2" s="1"/>
  <c r="E55" i="2" s="1"/>
  <c r="E96" i="2" s="1"/>
  <c r="C12" i="10"/>
  <c r="C28" i="10" s="1"/>
  <c r="F263" i="1"/>
  <c r="D6" i="13"/>
  <c r="C6" i="13" s="1"/>
  <c r="I438" i="1"/>
  <c r="G632" i="1" s="1"/>
  <c r="J632" i="1" s="1"/>
  <c r="L374" i="1"/>
  <c r="G626" i="1" s="1"/>
  <c r="J626" i="1" s="1"/>
  <c r="C116" i="2"/>
  <c r="C120" i="2" s="1"/>
  <c r="F22" i="13"/>
  <c r="C22" i="13" s="1"/>
  <c r="C30" i="10" l="1"/>
  <c r="D25" i="10"/>
  <c r="D22" i="10"/>
  <c r="D10" i="10"/>
  <c r="D23" i="10"/>
  <c r="D16" i="10"/>
  <c r="D24" i="10"/>
  <c r="D11" i="10"/>
  <c r="D26" i="10"/>
  <c r="D27" i="10"/>
  <c r="D17" i="10"/>
  <c r="D20" i="10"/>
  <c r="D19" i="10"/>
  <c r="D21" i="10"/>
  <c r="C25" i="13"/>
  <c r="H33" i="13"/>
  <c r="D18" i="10"/>
  <c r="D33" i="13"/>
  <c r="D36" i="13" s="1"/>
  <c r="C5" i="13"/>
  <c r="C136" i="2"/>
  <c r="D15" i="10"/>
  <c r="D31" i="13"/>
  <c r="C31" i="13" s="1"/>
  <c r="L330" i="1"/>
  <c r="L344" i="1" s="1"/>
  <c r="G623" i="1" s="1"/>
  <c r="J623" i="1" s="1"/>
  <c r="G627" i="1"/>
  <c r="J627" i="1" s="1"/>
  <c r="H636" i="1"/>
  <c r="G621" i="1"/>
  <c r="J621" i="1" s="1"/>
  <c r="G636" i="1"/>
  <c r="G657" i="1"/>
  <c r="G662" i="1"/>
  <c r="C137" i="2"/>
  <c r="H662" i="1"/>
  <c r="H657" i="1"/>
  <c r="G43" i="2"/>
  <c r="D12" i="10"/>
  <c r="G616" i="1"/>
  <c r="J616" i="1" s="1"/>
  <c r="J44" i="1"/>
  <c r="H611" i="1" s="1"/>
  <c r="D13" i="10"/>
  <c r="J611" i="1"/>
  <c r="C36" i="10"/>
  <c r="F650" i="1"/>
  <c r="H646" i="1" l="1"/>
  <c r="J636" i="1"/>
  <c r="D28" i="10"/>
  <c r="C41" i="10"/>
  <c r="I650" i="1"/>
  <c r="I654" i="1" s="1"/>
  <c r="F654" i="1"/>
  <c r="D37" i="10" l="1"/>
  <c r="D35" i="10"/>
  <c r="D39" i="10"/>
  <c r="D40" i="10"/>
  <c r="D38" i="10"/>
  <c r="D36" i="10"/>
  <c r="F662" i="1"/>
  <c r="C4" i="10" s="1"/>
  <c r="F657" i="1"/>
  <c r="I662" i="1"/>
  <c r="C7" i="10" s="1"/>
  <c r="I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28CBF0D-05D4-49FE-9472-EA617695439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64BB88F-A835-4CDF-A063-5A3CBC4D65A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2CB0F62-D0F5-4EF7-B7AB-0C1C7750B28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14F3D35-DA27-4A3B-B3E9-3E659765D0A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635D740-AC48-44D3-B306-8FCA1DDEFCF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5A41310-2E68-4E97-A59F-93843A153A6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C2D83B2-8EB7-425C-977C-2E90A16F457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FFD2062-8B9F-407C-BC38-9284A0C339F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F1317D6-358D-4E7F-A35E-65241E53DB9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83566A9-53CC-47AE-B88D-8D7B1602379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358490B-39DC-4BA7-AA8B-261C003A806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4C641FE-BEDC-4858-B1B9-79F16250139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<sst xmlns="http://schemas.openxmlformats.org/spreadsheetml/2006/main" count="3858" uniqueCount="895">
  <si>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</si>
  <si>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</si>
  <si>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</si>
  <si>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</si>
  <si>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</si>
  <si>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</si>
  <si>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</si>
  <si>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</si>
  <si>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</si>
  <si>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</si>
  <si>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</si>
  <si>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</si>
  <si>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</si>
  <si>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</si>
  <si>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</si>
  <si>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</si>
  <si>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</si>
  <si>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</si>
  <si>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</si>
  <si>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</si>
  <si>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</si>
  <si>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</si>
  <si>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</si>
  <si>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</si>
  <si>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</si>
  <si>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</si>
  <si>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</si>
  <si>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</si>
  <si>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</si>
  <si>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</si>
  <si>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</si>
  <si>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</si>
  <si>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</si>
  <si>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</si>
  <si>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</si>
  <si>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</si>
  <si>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</si>
  <si>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</si>
  <si>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</si>
  <si>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</si>
  <si>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</si>
  <si>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</si>
  <si>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</si>
  <si>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</si>
  <si>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</si>
  <si>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</si>
  <si>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</si>
  <si>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</si>
  <si>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</si>
  <si>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</si>
  <si>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</si>
  <si>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</si>
  <si>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</si>
  <si>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</si>
  <si>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</si>
  <si>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</si>
  <si>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</si>
  <si>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</si>
  <si>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</si>
  <si>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</si>
  <si>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</si>
  <si>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</si>
  <si>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</si>
  <si>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</si>
  <si>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</si>
  <si>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</si>
  <si>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</si>
  <si>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</si>
  <si>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</si>
  <si>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</si>
  <si>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</si>
  <si>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</si>
  <si>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</si>
  <si>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</si>
  <si>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</si>
  <si>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</si>
  <si>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</si>
  <si>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</si>
  <si>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</si>
  <si>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</si>
  <si>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</si>
  <si>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</si>
  <si>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</si>
  <si>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</si>
  <si>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</si>
  <si>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</si>
  <si>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</si>
  <si>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</si>
  <si>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</si>
  <si>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</si>
  <si>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</si>
  <si>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</si>
  <si>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</si>
  <si>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</si>
  <si>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</si>
  <si>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</si>
  <si>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</si>
  <si>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</si>
  <si>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</si>
  <si>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</si>
  <si>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</si>
  <si>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</si>
  <si>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</si>
  <si>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</si>
  <si>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</si>
  <si>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</si>
  <si>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</si>
  <si>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</si>
  <si>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</si>
  <si>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</si>
  <si>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</si>
  <si>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</si>
  <si>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</si>
  <si>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</si>
  <si>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</si>
  <si>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</si>
  <si>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</si>
  <si>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</si>
  <si>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</si>
  <si>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</si>
  <si>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</si>
  <si>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</si>
  <si>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</si>
  <si>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</si>
  <si>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</si>
  <si>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</si>
  <si>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</si>
  <si>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</si>
  <si>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</si>
  <si>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</si>
  <si>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</si>
  <si>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</si>
  <si>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</si>
  <si>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</si>
  <si>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</si>
  <si>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</si>
  <si>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</si>
  <si>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</si>
  <si>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</si>
  <si>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</si>
  <si>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</si>
  <si>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</si>
  <si>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</si>
  <si>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</si>
  <si>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</si>
  <si>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</si>
  <si>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</si>
  <si>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</si>
  <si>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</si>
  <si>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</si>
  <si>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</si>
  <si>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</si>
  <si>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</si>
  <si>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</si>
  <si>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</si>
  <si>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</si>
  <si>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</si>
  <si>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</si>
  <si>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</si>
  <si>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</si>
  <si>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</si>
  <si>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</si>
  <si>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</si>
  <si>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</si>
  <si>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</si>
  <si>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</si>
  <si>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</si>
  <si>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</si>
  <si>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</si>
  <si>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</si>
  <si>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</si>
  <si>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</si>
  <si>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</si>
  <si>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</si>
  <si>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</si>
  <si>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</si>
  <si>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</si>
  <si>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</si>
  <si>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</si>
  <si>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</si>
  <si>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</si>
  <si>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</si>
  <si>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</si>
  <si>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</si>
  <si>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</si>
  <si>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</si>
  <si>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</si>
  <si>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</si>
  <si>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</si>
  <si>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</si>
  <si>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</si>
  <si>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</si>
  <si>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</si>
  <si>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</si>
  <si>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</si>
  <si>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</si>
  <si>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</si>
  <si>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</si>
  <si>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</si>
  <si>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</si>
  <si>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</si>
  <si>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</si>
  <si>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</si>
  <si>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</si>
  <si>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</si>
  <si>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</si>
  <si>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</si>
  <si>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</si>
  <si>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</si>
  <si>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</si>
  <si>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</si>
  <si>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</si>
  <si>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</si>
  <si>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</si>
  <si>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</si>
  <si>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</si>
  <si>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</si>
  <si>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</si>
  <si>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</si>
  <si>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</si>
  <si>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</si>
  <si>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</si>
  <si>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</si>
  <si>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</si>
  <si>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</si>
  <si>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</si>
  <si>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</si>
  <si>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</si>
  <si>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</si>
  <si>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</si>
  <si>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</si>
  <si>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</si>
  <si>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</si>
  <si>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</si>
  <si>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</si>
  <si>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</si>
  <si>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</si>
  <si>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</si>
  <si>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</si>
  <si>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</si>
  <si>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</si>
  <si>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</si>
  <si>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</si>
  <si>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</si>
  <si>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</si>
  <si>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</si>
  <si>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</si>
  <si>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</si>
  <si>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</si>
  <si>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</si>
  <si>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</si>
  <si>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</si>
  <si>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</si>
  <si>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</si>
  <si>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</si>
  <si>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</si>
  <si>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</si>
  <si>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</si>
  <si>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</si>
  <si>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</si>
  <si>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</si>
  <si>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</si>
  <si>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</si>
  <si>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</si>
  <si>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</si>
  <si>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</si>
  <si>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</si>
  <si>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</si>
  <si>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</si>
  <si>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</si>
  <si>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</si>
  <si>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</si>
  <si>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</si>
  <si>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</si>
  <si>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</si>
  <si>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</si>
  <si>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</si>
  <si>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</si>
  <si>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</si>
  <si>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</si>
  <si>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</si>
  <si>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</si>
  <si>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</si>
  <si>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</si>
  <si>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</si>
  <si>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</si>
  <si>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</si>
  <si>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</si>
  <si>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</si>
  <si>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</si>
  <si>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</si>
  <si>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</si>
  <si>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</si>
  <si>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</si>
  <si>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</si>
  <si>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</si>
  <si>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</si>
  <si>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</si>
  <si>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</si>
  <si>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</si>
  <si>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</si>
  <si>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</si>
  <si>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</si>
  <si>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</si>
  <si>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</si>
  <si>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</si>
  <si>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</si>
  <si>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</si>
  <si>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</si>
  <si>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</si>
  <si>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</si>
  <si>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</si>
  <si>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</si>
  <si>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</si>
  <si>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</si>
  <si>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</si>
  <si>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</si>
  <si>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</si>
  <si>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</si>
  <si>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</si>
  <si>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</si>
  <si>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</si>
  <si>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</si>
  <si>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</si>
  <si>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</si>
  <si>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</si>
  <si>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</si>
  <si>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</si>
  <si>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</si>
  <si>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</si>
  <si>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</si>
  <si>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</si>
  <si>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</si>
  <si>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</si>
  <si>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</si>
  <si>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</si>
  <si>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</si>
  <si>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</si>
  <si>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</si>
  <si>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</si>
  <si>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</si>
  <si>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</si>
  <si>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</si>
  <si>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</si>
  <si>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</si>
  <si>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</si>
  <si>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</si>
  <si>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</si>
  <si>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</si>
  <si>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</si>
  <si>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</si>
  <si>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</si>
  <si>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</si>
  <si>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</si>
  <si>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</si>
  <si>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</si>
  <si>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</si>
  <si>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</si>
  <si>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</si>
  <si>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</si>
  <si>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</si>
  <si>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</si>
  <si>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</si>
  <si>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</si>
  <si>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</si>
  <si>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</si>
  <si>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</si>
  <si>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</si>
  <si>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</si>
  <si>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</si>
  <si>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</si>
  <si>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</si>
  <si>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</si>
  <si>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</si>
  <si>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</si>
  <si>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</si>
  <si>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</si>
  <si>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</si>
  <si>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</si>
  <si>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</si>
  <si>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</si>
  <si>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</si>
  <si>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</si>
  <si>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</si>
  <si>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</si>
  <si>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</si>
  <si>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</si>
  <si>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</si>
  <si>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</si>
  <si>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</si>
  <si>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</si>
  <si>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</si>
  <si>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</si>
  <si>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</si>
  <si>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</si>
  <si>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</si>
  <si>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</si>
  <si>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</si>
  <si>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</si>
  <si>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</si>
  <si>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</si>
  <si>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</si>
  <si>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</si>
  <si>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</si>
  <si>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</si>
  <si>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</si>
  <si>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</si>
  <si>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</si>
  <si>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</si>
  <si>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</si>
  <si>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</si>
  <si>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</si>
  <si>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</si>
  <si>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</si>
  <si>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</si>
  <si>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</si>
  <si>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</si>
  <si>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</si>
  <si>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</si>
  <si>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</si>
  <si>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</si>
  <si>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</si>
  <si>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</si>
  <si>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</si>
  <si>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</si>
  <si>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</si>
  <si>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</si>
  <si>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</si>
  <si>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</si>
  <si>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</si>
  <si>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</si>
  <si>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</si>
  <si>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</si>
  <si>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</si>
  <si>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</si>
  <si>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</si>
  <si>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</si>
  <si>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</si>
  <si>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</si>
  <si>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</si>
  <si>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</si>
  <si>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</si>
  <si>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</si>
  <si>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</si>
  <si>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</si>
  <si>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</si>
  <si>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</si>
  <si>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</si>
  <si>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</si>
  <si>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</si>
  <si>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</si>
  <si>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</si>
  <si>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</si>
  <si>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</si>
  <si>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</si>
  <si>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</si>
  <si>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</si>
  <si>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</si>
  <si>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</si>
  <si>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</si>
  <si>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</si>
  <si>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</si>
  <si>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</si>
  <si>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</si>
  <si>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</si>
  <si>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</si>
  <si>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</si>
  <si>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</si>
  <si>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</si>
  <si>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</si>
  <si>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</si>
  <si>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</si>
  <si>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</si>
  <si>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</si>
  <si>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</si>
  <si>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</si>
  <si>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</si>
  <si>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</si>
  <si>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</si>
  <si>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</si>
  <si>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</si>
  <si>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</si>
  <si>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</si>
  <si>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</si>
  <si>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</si>
  <si>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</si>
  <si>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</si>
  <si>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</si>
  <si>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</si>
  <si>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</si>
  <si>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</si>
  <si>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</si>
  <si>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</si>
  <si>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</si>
  <si>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</si>
  <si>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</si>
  <si>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</si>
  <si>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</si>
  <si>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</si>
  <si>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</si>
  <si>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</si>
  <si>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</si>
  <si>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</si>
  <si>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</si>
  <si>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</si>
  <si>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</si>
  <si>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</si>
  <si>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</si>
  <si>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</si>
  <si>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</si>
  <si>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</si>
  <si>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</si>
  <si>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</si>
  <si>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</si>
  <si>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</si>
  <si>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</si>
  <si>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</si>
  <si>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</si>
  <si>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</si>
  <si>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</si>
  <si>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</si>
  <si>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</si>
  <si>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</si>
  <si>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</si>
  <si>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</si>
  <si>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</si>
  <si>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</si>
  <si>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</si>
  <si>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</si>
  <si>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</si>
  <si>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</si>
  <si>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</si>
  <si>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</si>
  <si>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</si>
  <si>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</si>
  <si>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</si>
  <si>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</si>
  <si>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</si>
  <si>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</si>
  <si>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</si>
  <si>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</si>
  <si>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</si>
  <si>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</si>
  <si>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</si>
  <si>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</si>
  <si>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</si>
  <si>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</si>
  <si>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</si>
  <si>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</si>
  <si>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</si>
  <si>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</si>
  <si>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</si>
  <si>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</si>
  <si>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</si>
  <si>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</si>
  <si>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</si>
  <si>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</si>
  <si>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</si>
  <si>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</si>
  <si>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</si>
  <si>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</si>
  <si>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</si>
  <si>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</si>
  <si>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</si>
  <si>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</si>
  <si>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</si>
  <si>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</si>
  <si>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</si>
  <si>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</si>
  <si>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</si>
  <si>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</si>
  <si>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</si>
  <si>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</si>
  <si>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</si>
  <si>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</si>
  <si>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</si>
  <si>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</si>
  <si>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</si>
  <si>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</si>
  <si>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</si>
  <si>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</si>
  <si>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</si>
  <si>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</si>
  <si>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</si>
  <si>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</si>
  <si>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</si>
  <si>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</si>
  <si>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</si>
  <si>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</si>
  <si>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</si>
  <si>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</si>
  <si>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</si>
  <si>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</si>
  <si>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</si>
  <si>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</si>
  <si>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</si>
  <si>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</si>
  <si>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</si>
  <si>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</si>
  <si>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</si>
  <si>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</si>
  <si>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</si>
  <si>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</si>
  <si>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</si>
  <si>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</si>
  <si>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</si>
  <si>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</si>
  <si>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</si>
  <si>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</si>
  <si>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</si>
  <si>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</si>
  <si>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</si>
  <si>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</si>
  <si>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</si>
  <si>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</si>
  <si>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</si>
  <si>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</si>
  <si>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</si>
  <si>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</si>
  <si>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</si>
  <si>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</si>
  <si>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</si>
  <si>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</si>
  <si>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</si>
  <si>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</si>
  <si>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</si>
  <si>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</si>
  <si>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</si>
  <si>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</si>
  <si>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</si>
  <si>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</si>
  <si>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</si>
  <si>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</si>
  <si>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</si>
  <si>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</si>
  <si>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</si>
  <si>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</si>
  <si>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</si>
  <si>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</si>
  <si>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</si>
  <si>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</si>
  <si>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</si>
  <si>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</si>
  <si>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</si>
  <si>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</si>
  <si>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</si>
  <si>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</si>
  <si>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</si>
  <si>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</si>
  <si>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</si>
  <si>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</si>
  <si>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</si>
  <si>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</si>
  <si>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</si>
  <si>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</si>
  <si>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</si>
  <si>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</si>
  <si>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</si>
  <si>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</si>
  <si>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</si>
  <si>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</si>
  <si>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</si>
  <si>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</si>
  <si>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</si>
  <si>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</si>
  <si>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</si>
  <si>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</si>
  <si>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</si>
  <si>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</si>
  <si>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</si>
  <si>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</si>
  <si>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</si>
  <si>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</si>
  <si>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</si>
  <si>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</si>
  <si>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</si>
  <si>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</si>
  <si>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</si>
  <si>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</si>
  <si>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</si>
  <si>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</si>
  <si>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</si>
  <si>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</si>
  <si>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</si>
  <si>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</si>
  <si>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</si>
  <si>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</si>
  <si>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</si>
  <si>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</si>
  <si>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</si>
  <si>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</si>
  <si>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</si>
  <si>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</si>
  <si>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</si>
  <si>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</si>
  <si>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</si>
  <si>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</si>
  <si>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</si>
  <si>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</si>
  <si>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</si>
  <si>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</si>
  <si>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</si>
  <si>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</si>
  <si>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</si>
  <si>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</si>
  <si>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</si>
  <si>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</si>
  <si>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</si>
  <si>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</si>
  <si>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</si>
  <si>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</si>
  <si>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</si>
  <si>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</si>
  <si>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</si>
  <si>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</si>
  <si>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</si>
  <si>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</si>
  <si>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</si>
  <si>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</si>
  <si>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</si>
  <si>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</si>
  <si>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</si>
  <si>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</si>
  <si>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</si>
  <si>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</si>
  <si>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</si>
  <si>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</si>
  <si>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</si>
  <si>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</si>
  <si>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</si>
  <si>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</si>
  <si>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</si>
  <si>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</si>
  <si>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</si>
  <si>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</si>
  <si>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</si>
  <si>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</si>
  <si>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</si>
  <si>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</si>
  <si>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</si>
  <si>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</si>
  <si>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</si>
  <si>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</si>
  <si>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</si>
  <si>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</si>
  <si>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</si>
  <si>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</si>
  <si>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</si>
  <si>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</si>
  <si>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</si>
  <si>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</si>
  <si>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</si>
  <si>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</si>
  <si>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</si>
  <si>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</si>
  <si>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</si>
  <si>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</si>
  <si>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</si>
  <si>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</si>
  <si>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</si>
  <si>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</si>
  <si>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</si>
  <si>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</si>
  <si>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</si>
  <si>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</si>
  <si>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</si>
  <si>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</si>
  <si>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</si>
  <si>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</si>
  <si>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</si>
  <si>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</si>
  <si>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</si>
  <si>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</si>
  <si>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</si>
  <si>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</si>
  <si>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</si>
  <si>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</si>
  <si>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</si>
  <si>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</si>
  <si>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</si>
  <si>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</si>
  <si>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</si>
  <si>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</si>
  <si>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</si>
  <si>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</si>
  <si>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</si>
  <si>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</si>
  <si>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</si>
  <si>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</si>
  <si>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</si>
  <si>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</si>
  <si>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</si>
  <si>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</si>
  <si>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</si>
  <si>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</si>
  <si>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</si>
  <si>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</si>
  <si>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</si>
  <si>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</si>
  <si>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</si>
  <si>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</si>
  <si>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</si>
  <si>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</si>
  <si>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</si>
  <si>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</si>
  <si>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</si>
  <si>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</si>
  <si>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</si>
  <si>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</si>
  <si>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</si>
  <si>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</si>
  <si>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</si>
  <si>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</si>
  <si>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</si>
  <si>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</si>
  <si>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</si>
  <si>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</si>
  <si>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</si>
  <si>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</si>
  <si>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</si>
  <si>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</si>
  <si>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</si>
  <si>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</si>
  <si>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</si>
  <si>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</si>
  <si>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</si>
  <si>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</si>
  <si>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</si>
  <si>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</si>
  <si>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</si>
  <si>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</si>
  <si>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</si>
  <si>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</si>
  <si>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</si>
  <si>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</si>
  <si>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</si>
  <si>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</si>
  <si>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</si>
  <si>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</si>
  <si>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</si>
  <si>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</si>
  <si>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</si>
  <si>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</si>
  <si>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</si>
  <si>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</si>
  <si>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</si>
  <si>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</si>
  <si>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</si>
  <si>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</si>
  <si>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</si>
  <si>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</si>
  <si>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</si>
  <si>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</si>
  <si>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</si>
  <si>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</si>
  <si>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</si>
  <si>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</si>
  <si>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</si>
  <si>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</si>
  <si>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</si>
  <si>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</si>
  <si>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</si>
  <si>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</si>
  <si>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</si>
  <si>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</si>
  <si>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</si>
  <si>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</si>
  <si>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</si>
  <si>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</si>
  <si>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</si>
  <si>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</si>
  <si>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</si>
  <si>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</si>
  <si>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</si>
  <si>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</si>
  <si>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</si>
  <si>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</si>
  <si>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</si>
  <si>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</si>
  <si>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</si>
  <si>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</si>
  <si>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</si>
  <si>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</si>
  <si>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</si>
  <si>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</si>
  <si>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</si>
  <si>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</si>
  <si>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</si>
  <si>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</si>
  <si>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</si>
  <si>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</si>
  <si>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</si>
  <si>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</si>
  <si>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</si>
  <si>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Bethlehem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</si>
</sst>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F1F-A32D-4CD5-9066-603FD08650E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53</v>
      </c>
      <c r="C2" s="21">
        <v>53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70235.66</v>
      </c>
      <c r="G9" s="18">
        <v>-20676.240000000002</v>
      </c>
      <c r="H9" s="18">
        <v>-17088.48</v>
      </c>
      <c r="I9" s="18"/>
      <c r="J9" s="67">
        <f>SUM(I431)</f>
        <v>137496.91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10242.48</v>
      </c>
      <c r="H13" s="18">
        <v>17108.48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35356.519999999997</v>
      </c>
      <c r="G14" s="18">
        <v>10433.76</v>
      </c>
      <c r="H14" s="18">
        <v>0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105592.18</v>
      </c>
      <c r="G19" s="41">
        <f>SUM(G9:G18)</f>
        <v>0</v>
      </c>
      <c r="H19" s="41">
        <f>SUM(H9:H18)</f>
        <v>20</v>
      </c>
      <c r="I19" s="41">
        <f>SUM(I9:I18)</f>
        <v>0</v>
      </c>
      <c r="J19" s="41">
        <f>SUM(J9:J18)</f>
        <v>137496.91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29332.49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29332.49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>
        <v>20</v>
      </c>
      <c r="I41" s="18"/>
      <c r="J41" s="13">
        <f>SUM(I449)</f>
        <v>137496.91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56259.69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76259.69</v>
      </c>
      <c r="G43" s="41">
        <f>SUM(G35:G42)</f>
        <v>0</v>
      </c>
      <c r="H43" s="41">
        <f>SUM(H35:H42)</f>
        <v>20</v>
      </c>
      <c r="I43" s="41">
        <f>SUM(I35:I42)</f>
        <v>0</v>
      </c>
      <c r="J43" s="41">
        <f>SUM(J35:J42)</f>
        <v>137496.91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105592.18000000001</v>
      </c>
      <c r="G44" s="41">
        <f>G43+G33</f>
        <v>0</v>
      </c>
      <c r="H44" s="41">
        <f>H43+H33</f>
        <v>20</v>
      </c>
      <c r="I44" s="41">
        <f>I43+I33</f>
        <v>0</v>
      </c>
      <c r="J44" s="41">
        <f>J43+J33</f>
        <v>137496.91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1587849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1587849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290.12</v>
      </c>
      <c r="G88" s="18"/>
      <c r="H88" s="18"/>
      <c r="I88" s="18"/>
      <c r="J88" s="18">
        <v>204.21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35189.050000000003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69414.97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69705.09</v>
      </c>
      <c r="G103" s="41">
        <f>SUM(G88:G102)</f>
        <v>35189.050000000003</v>
      </c>
      <c r="H103" s="41">
        <f>SUM(H88:H102)</f>
        <v>0</v>
      </c>
      <c r="I103" s="41">
        <f>SUM(I88:I102)</f>
        <v>0</v>
      </c>
      <c r="J103" s="41">
        <f>SUM(J88:J102)</f>
        <v>204.21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1657554.09</v>
      </c>
      <c r="G104" s="41">
        <f>G52+G103</f>
        <v>35189.050000000003</v>
      </c>
      <c r="H104" s="41">
        <f>H52+H71+H86+H103</f>
        <v>0</v>
      </c>
      <c r="I104" s="41">
        <f>I52+I103</f>
        <v>0</v>
      </c>
      <c r="J104" s="41">
        <f>J52+J103</f>
        <v>204.21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723222.91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319795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26231.09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1069249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973.8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973.8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1069249</v>
      </c>
      <c r="G132" s="41">
        <f>G113+SUM(G128:G129)</f>
        <v>973.8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97758.71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20294.2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54196.800000000003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31796.29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49666.43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49666.43</v>
      </c>
      <c r="G154" s="41">
        <f>SUM(G142:G153)</f>
        <v>54196.800000000003</v>
      </c>
      <c r="H154" s="41">
        <f>SUM(H142:H153)</f>
        <v>149849.20000000001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22622.6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72289.03</v>
      </c>
      <c r="G161" s="41">
        <f>G139+G154+SUM(G155:G160)</f>
        <v>54196.800000000003</v>
      </c>
      <c r="H161" s="41">
        <f>H139+H154+SUM(H155:H160)</f>
        <v>149849.20000000001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10433.76</v>
      </c>
      <c r="H171" s="18"/>
      <c r="I171" s="18"/>
      <c r="J171" s="18">
        <v>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10433.76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10433.76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2799092.1199999996</v>
      </c>
      <c r="G185" s="47">
        <f>G104+G132+G161+G184</f>
        <v>100793.41</v>
      </c>
      <c r="H185" s="47">
        <f>H104+H132+H161+H184</f>
        <v>149849.20000000001</v>
      </c>
      <c r="I185" s="47">
        <f>I104+I132+I161+I184</f>
        <v>0</v>
      </c>
      <c r="J185" s="47">
        <f>J104+J132+J184</f>
        <v>204.21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964640.73</v>
      </c>
      <c r="G189" s="18">
        <v>324961.37</v>
      </c>
      <c r="H189" s="18">
        <v>14726.03</v>
      </c>
      <c r="I189" s="18">
        <v>22735.95</v>
      </c>
      <c r="J189" s="18">
        <v>13954.65</v>
      </c>
      <c r="K189" s="18"/>
      <c r="L189" s="19">
        <f>SUM(F189:K189)</f>
        <v>1341018.73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262475.73</v>
      </c>
      <c r="G190" s="18">
        <v>119471.17</v>
      </c>
      <c r="H190" s="18">
        <v>53699.29</v>
      </c>
      <c r="I190" s="18">
        <v>1653.02</v>
      </c>
      <c r="J190" s="18">
        <v>571.14</v>
      </c>
      <c r="K190" s="18">
        <v>0</v>
      </c>
      <c r="L190" s="19">
        <f>SUM(F190:K190)</f>
        <v>437870.35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0</v>
      </c>
      <c r="G192" s="18">
        <v>0</v>
      </c>
      <c r="H192" s="18"/>
      <c r="I192" s="18"/>
      <c r="J192" s="18"/>
      <c r="K192" s="18">
        <v>0</v>
      </c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85772.800000000003</v>
      </c>
      <c r="G194" s="18">
        <v>11215.73</v>
      </c>
      <c r="H194" s="18">
        <v>123816.51</v>
      </c>
      <c r="I194" s="18">
        <v>1093.8900000000001</v>
      </c>
      <c r="J194" s="18">
        <v>0</v>
      </c>
      <c r="K194" s="18"/>
      <c r="L194" s="19">
        <f t="shared" ref="L194:L200" si="0">SUM(F194:K194)</f>
        <v>221898.93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0</v>
      </c>
      <c r="G195" s="18">
        <v>0</v>
      </c>
      <c r="H195" s="18">
        <v>204.5</v>
      </c>
      <c r="I195" s="18">
        <v>6142.04</v>
      </c>
      <c r="J195" s="18">
        <v>811.17</v>
      </c>
      <c r="K195" s="18">
        <v>5260.53</v>
      </c>
      <c r="L195" s="19">
        <f t="shared" si="0"/>
        <v>12418.24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4075</v>
      </c>
      <c r="G196" s="18">
        <v>394.22</v>
      </c>
      <c r="H196" s="18">
        <v>160244.63</v>
      </c>
      <c r="I196" s="18"/>
      <c r="J196" s="18"/>
      <c r="K196" s="18">
        <v>13564.49</v>
      </c>
      <c r="L196" s="19">
        <f t="shared" si="0"/>
        <v>178278.34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124443.9</v>
      </c>
      <c r="G197" s="18">
        <v>70493.320000000007</v>
      </c>
      <c r="H197" s="18">
        <v>13670.19</v>
      </c>
      <c r="I197" s="18">
        <v>10388.23</v>
      </c>
      <c r="J197" s="18">
        <v>2612.9899999999998</v>
      </c>
      <c r="K197" s="18">
        <v>0</v>
      </c>
      <c r="L197" s="19">
        <f t="shared" si="0"/>
        <v>221608.63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64920.61</v>
      </c>
      <c r="G199" s="18">
        <v>42733.52</v>
      </c>
      <c r="H199" s="18">
        <v>57364.2</v>
      </c>
      <c r="I199" s="18">
        <v>65327.02</v>
      </c>
      <c r="J199" s="18">
        <v>0</v>
      </c>
      <c r="K199" s="18"/>
      <c r="L199" s="19">
        <f t="shared" si="0"/>
        <v>230345.35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135491.85999999999</v>
      </c>
      <c r="I200" s="18"/>
      <c r="J200" s="18"/>
      <c r="K200" s="18"/>
      <c r="L200" s="19">
        <f t="shared" si="0"/>
        <v>135491.85999999999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1506328.77</v>
      </c>
      <c r="G203" s="41">
        <f t="shared" si="1"/>
        <v>569269.32999999996</v>
      </c>
      <c r="H203" s="41">
        <f t="shared" si="1"/>
        <v>559217.21</v>
      </c>
      <c r="I203" s="41">
        <f t="shared" si="1"/>
        <v>107340.15</v>
      </c>
      <c r="J203" s="41">
        <f t="shared" si="1"/>
        <v>17949.949999999997</v>
      </c>
      <c r="K203" s="41">
        <f t="shared" si="1"/>
        <v>18825.02</v>
      </c>
      <c r="L203" s="41">
        <f t="shared" si="1"/>
        <v>2778930.4299999997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1506328.77</v>
      </c>
      <c r="G249" s="41">
        <f t="shared" si="8"/>
        <v>569269.32999999996</v>
      </c>
      <c r="H249" s="41">
        <f t="shared" si="8"/>
        <v>559217.21</v>
      </c>
      <c r="I249" s="41">
        <f t="shared" si="8"/>
        <v>107340.15</v>
      </c>
      <c r="J249" s="41">
        <f t="shared" si="8"/>
        <v>17949.949999999997</v>
      </c>
      <c r="K249" s="41">
        <f t="shared" si="8"/>
        <v>18825.02</v>
      </c>
      <c r="L249" s="41">
        <f t="shared" si="8"/>
        <v>2778930.4299999997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10433.76</v>
      </c>
      <c r="L255" s="19">
        <f>SUM(F255:K255)</f>
        <v>10433.76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10433.76</v>
      </c>
      <c r="L262" s="41">
        <f t="shared" si="9"/>
        <v>10433.76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1506328.77</v>
      </c>
      <c r="G263" s="42">
        <f t="shared" si="11"/>
        <v>569269.32999999996</v>
      </c>
      <c r="H263" s="42">
        <f t="shared" si="11"/>
        <v>559217.21</v>
      </c>
      <c r="I263" s="42">
        <f t="shared" si="11"/>
        <v>107340.15</v>
      </c>
      <c r="J263" s="42">
        <f t="shared" si="11"/>
        <v>17949.949999999997</v>
      </c>
      <c r="K263" s="42">
        <f t="shared" si="11"/>
        <v>29258.78</v>
      </c>
      <c r="L263" s="42">
        <f t="shared" si="11"/>
        <v>2789364.1899999995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840</v>
      </c>
      <c r="G268" s="18">
        <v>1305.43</v>
      </c>
      <c r="H268" s="18">
        <v>6150</v>
      </c>
      <c r="I268" s="18">
        <v>3174.2</v>
      </c>
      <c r="J268" s="18">
        <v>13802</v>
      </c>
      <c r="K268" s="18"/>
      <c r="L268" s="19">
        <f>SUM(F268:K268)</f>
        <v>25271.63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52198.27</v>
      </c>
      <c r="G269" s="18">
        <v>14593.69</v>
      </c>
      <c r="H269" s="18">
        <v>27602.11</v>
      </c>
      <c r="I269" s="18">
        <v>2105.5500000000002</v>
      </c>
      <c r="J269" s="18">
        <v>4093</v>
      </c>
      <c r="K269" s="18">
        <v>0</v>
      </c>
      <c r="L269" s="19">
        <f>SUM(F269:K269)</f>
        <v>100592.62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4320</v>
      </c>
      <c r="G271" s="18">
        <v>654.48</v>
      </c>
      <c r="H271" s="18">
        <v>0</v>
      </c>
      <c r="I271" s="18">
        <v>0</v>
      </c>
      <c r="J271" s="18"/>
      <c r="K271" s="18"/>
      <c r="L271" s="19">
        <f>SUM(F271:K271)</f>
        <v>4974.4799999999996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18618.830000000002</v>
      </c>
      <c r="I274" s="18">
        <v>1052.8599999999999</v>
      </c>
      <c r="J274" s="18">
        <v>0</v>
      </c>
      <c r="K274" s="18">
        <v>0</v>
      </c>
      <c r="L274" s="19">
        <f t="shared" si="12"/>
        <v>19671.690000000002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0</v>
      </c>
      <c r="I275" s="18">
        <v>0</v>
      </c>
      <c r="J275" s="18"/>
      <c r="K275" s="18">
        <v>3563.51</v>
      </c>
      <c r="L275" s="19">
        <f t="shared" si="12"/>
        <v>3563.51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>
        <v>0</v>
      </c>
      <c r="J278" s="18">
        <v>0</v>
      </c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57358.27</v>
      </c>
      <c r="G282" s="42">
        <f t="shared" si="13"/>
        <v>16553.600000000002</v>
      </c>
      <c r="H282" s="42">
        <f t="shared" si="13"/>
        <v>52370.94</v>
      </c>
      <c r="I282" s="42">
        <f t="shared" si="13"/>
        <v>6332.61</v>
      </c>
      <c r="J282" s="42">
        <f t="shared" si="13"/>
        <v>17895</v>
      </c>
      <c r="K282" s="42">
        <f t="shared" si="13"/>
        <v>3563.51</v>
      </c>
      <c r="L282" s="41">
        <f t="shared" si="13"/>
        <v>154073.93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57358.27</v>
      </c>
      <c r="G330" s="41">
        <f t="shared" si="20"/>
        <v>16553.600000000002</v>
      </c>
      <c r="H330" s="41">
        <f t="shared" si="20"/>
        <v>52370.94</v>
      </c>
      <c r="I330" s="41">
        <f t="shared" si="20"/>
        <v>6332.61</v>
      </c>
      <c r="J330" s="41">
        <f t="shared" si="20"/>
        <v>17895</v>
      </c>
      <c r="K330" s="41">
        <f t="shared" si="20"/>
        <v>3563.51</v>
      </c>
      <c r="L330" s="41">
        <f t="shared" si="20"/>
        <v>154073.93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57358.27</v>
      </c>
      <c r="G344" s="41">
        <f>G330</f>
        <v>16553.600000000002</v>
      </c>
      <c r="H344" s="41">
        <f>H330</f>
        <v>52370.94</v>
      </c>
      <c r="I344" s="41">
        <f>I330</f>
        <v>6332.61</v>
      </c>
      <c r="J344" s="41">
        <f>J330</f>
        <v>17895</v>
      </c>
      <c r="K344" s="47">
        <f>K330+K343</f>
        <v>3563.51</v>
      </c>
      <c r="L344" s="41">
        <f>L330+L343</f>
        <v>154073.93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38595.699999999997</v>
      </c>
      <c r="G350" s="18">
        <v>14589.66</v>
      </c>
      <c r="H350" s="18">
        <v>800.7</v>
      </c>
      <c r="I350" s="18">
        <v>46047.45</v>
      </c>
      <c r="J350" s="18">
        <v>724.9</v>
      </c>
      <c r="K350" s="18">
        <v>35</v>
      </c>
      <c r="L350" s="13">
        <f>SUM(F350:K350)</f>
        <v>100793.40999999999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38595.699999999997</v>
      </c>
      <c r="G354" s="47">
        <f t="shared" si="22"/>
        <v>14589.66</v>
      </c>
      <c r="H354" s="47">
        <f t="shared" si="22"/>
        <v>800.7</v>
      </c>
      <c r="I354" s="47">
        <f t="shared" si="22"/>
        <v>46047.45</v>
      </c>
      <c r="J354" s="47">
        <f t="shared" si="22"/>
        <v>724.9</v>
      </c>
      <c r="K354" s="47">
        <f t="shared" si="22"/>
        <v>35</v>
      </c>
      <c r="L354" s="47">
        <f t="shared" si="22"/>
        <v>100793.40999999999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41349.75</v>
      </c>
      <c r="G359" s="18"/>
      <c r="H359" s="18"/>
      <c r="I359" s="56">
        <f>SUM(F359:H359)</f>
        <v>41349.75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4697.7</v>
      </c>
      <c r="G360" s="63"/>
      <c r="H360" s="63"/>
      <c r="I360" s="56">
        <f>SUM(F360:H360)</f>
        <v>4697.7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46047.45</v>
      </c>
      <c r="G361" s="47">
        <f>SUM(G359:G360)</f>
        <v>0</v>
      </c>
      <c r="H361" s="47">
        <f>SUM(H359:H360)</f>
        <v>0</v>
      </c>
      <c r="I361" s="47">
        <f>SUM(I359:I360)</f>
        <v>46047.45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53.94</v>
      </c>
      <c r="I388" s="18"/>
      <c r="J388" s="24" t="s">
        <v>312</v>
      </c>
      <c r="K388" s="24" t="s">
        <v>312</v>
      </c>
      <c r="L388" s="56">
        <f t="shared" si="26"/>
        <v>53.94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150.27000000000001</v>
      </c>
      <c r="I389" s="18"/>
      <c r="J389" s="24" t="s">
        <v>312</v>
      </c>
      <c r="K389" s="24" t="s">
        <v>312</v>
      </c>
      <c r="L389" s="56">
        <f t="shared" si="26"/>
        <v>150.27000000000001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204.21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204.21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204.21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204.21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137496.91</v>
      </c>
      <c r="G431" s="18"/>
      <c r="H431" s="18"/>
      <c r="I431" s="56">
        <f t="shared" ref="I431:I437" si="33">SUM(F431:H431)</f>
        <v>137496.91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137496.91</v>
      </c>
      <c r="G438" s="13">
        <f>SUM(G431:G437)</f>
        <v>0</v>
      </c>
      <c r="H438" s="13">
        <f>SUM(H431:H437)</f>
        <v>0</v>
      </c>
      <c r="I438" s="13">
        <f>SUM(I431:I437)</f>
        <v>137496.91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137496.91</v>
      </c>
      <c r="G449" s="18"/>
      <c r="H449" s="18"/>
      <c r="I449" s="56">
        <f>SUM(F449:H449)</f>
        <v>137496.91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137496.91</v>
      </c>
      <c r="G450" s="83">
        <f>SUM(G446:G449)</f>
        <v>0</v>
      </c>
      <c r="H450" s="83">
        <f>SUM(H446:H449)</f>
        <v>0</v>
      </c>
      <c r="I450" s="83">
        <f>SUM(I446:I449)</f>
        <v>137496.91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137496.91</v>
      </c>
      <c r="G451" s="42">
        <f>G444+G450</f>
        <v>0</v>
      </c>
      <c r="H451" s="42">
        <f>H444+H450</f>
        <v>0</v>
      </c>
      <c r="I451" s="42">
        <f>I444+I450</f>
        <v>137496.91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66531.759999999995</v>
      </c>
      <c r="G455" s="18">
        <v>0</v>
      </c>
      <c r="H455" s="18">
        <v>4244.7299999999996</v>
      </c>
      <c r="I455" s="18"/>
      <c r="J455" s="18">
        <v>137292.70000000001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2799092.12</v>
      </c>
      <c r="G458" s="18">
        <v>100793.41</v>
      </c>
      <c r="H458" s="18">
        <v>149849.20000000001</v>
      </c>
      <c r="I458" s="18"/>
      <c r="J458" s="18">
        <v>204.21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2799092.12</v>
      </c>
      <c r="G460" s="53">
        <f>SUM(G458:G459)</f>
        <v>100793.41</v>
      </c>
      <c r="H460" s="53">
        <f>SUM(H458:H459)</f>
        <v>149849.20000000001</v>
      </c>
      <c r="I460" s="53">
        <f>SUM(I458:I459)</f>
        <v>0</v>
      </c>
      <c r="J460" s="53">
        <f>SUM(J458:J459)</f>
        <v>204.21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2789364.19</v>
      </c>
      <c r="G462" s="18">
        <v>100793.41</v>
      </c>
      <c r="H462" s="18">
        <v>154073.93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2789364.19</v>
      </c>
      <c r="G464" s="53">
        <f>SUM(G462:G463)</f>
        <v>100793.41</v>
      </c>
      <c r="H464" s="53">
        <f>SUM(H462:H463)</f>
        <v>154073.93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76259.689999999944</v>
      </c>
      <c r="G466" s="53">
        <f>(G455+G460)- G464</f>
        <v>0</v>
      </c>
      <c r="H466" s="53">
        <f>(H455+H460)- H464</f>
        <v>20.000000000029104</v>
      </c>
      <c r="I466" s="53">
        <f>(I455+I460)- I464</f>
        <v>0</v>
      </c>
      <c r="J466" s="53">
        <f>(J455+J460)- J464</f>
        <v>137496.91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10479</v>
      </c>
      <c r="G502" s="24" t="s">
        <v>312</v>
      </c>
      <c r="H502" s="18">
        <v>1834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209500</v>
      </c>
      <c r="G503" s="24" t="s">
        <v>312</v>
      </c>
      <c r="H503" s="18">
        <v>209500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61407</v>
      </c>
      <c r="G504" s="24" t="s">
        <v>312</v>
      </c>
      <c r="H504" s="18">
        <v>29094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v>25056</v>
      </c>
      <c r="H506" s="24" t="s">
        <v>312</v>
      </c>
      <c r="I506" s="18">
        <v>66014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281386</v>
      </c>
      <c r="G507" s="42">
        <f>SUM(G501:G506)</f>
        <v>25056</v>
      </c>
      <c r="H507" s="42">
        <f>SUM(H501:H506)</f>
        <v>240428</v>
      </c>
      <c r="I507" s="42">
        <f>SUM(I501:I506)</f>
        <v>66014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245380.23</v>
      </c>
      <c r="G511" s="18">
        <v>113289.91</v>
      </c>
      <c r="H511" s="18">
        <v>53699.29</v>
      </c>
      <c r="I511" s="18">
        <v>831.27</v>
      </c>
      <c r="J511" s="18">
        <v>401.74</v>
      </c>
      <c r="K511" s="18"/>
      <c r="L511" s="88">
        <f>SUM(F511:K511)</f>
        <v>413602.44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245380.23</v>
      </c>
      <c r="G514" s="108">
        <f t="shared" ref="G514:L514" si="35">SUM(G511:G513)</f>
        <v>113289.91</v>
      </c>
      <c r="H514" s="108">
        <f t="shared" si="35"/>
        <v>53699.29</v>
      </c>
      <c r="I514" s="108">
        <f t="shared" si="35"/>
        <v>831.27</v>
      </c>
      <c r="J514" s="108">
        <f t="shared" si="35"/>
        <v>401.74</v>
      </c>
      <c r="K514" s="108">
        <f t="shared" si="35"/>
        <v>0</v>
      </c>
      <c r="L514" s="89">
        <f t="shared" si="35"/>
        <v>413602.44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123407.06</v>
      </c>
      <c r="I516" s="18"/>
      <c r="J516" s="18"/>
      <c r="K516" s="18"/>
      <c r="L516" s="88">
        <f>SUM(F516:K516)</f>
        <v>123407.06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123407.06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123407.06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12671.48</v>
      </c>
      <c r="I531" s="18"/>
      <c r="J531" s="18"/>
      <c r="K531" s="18"/>
      <c r="L531" s="88">
        <f>SUM(F531:K531)</f>
        <v>12671.48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12671.48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12671.48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245380.23</v>
      </c>
      <c r="G535" s="89">
        <f t="shared" ref="G535:L535" si="40">G514+G519+G524+G529+G534</f>
        <v>113289.91</v>
      </c>
      <c r="H535" s="89">
        <f t="shared" si="40"/>
        <v>189777.83000000002</v>
      </c>
      <c r="I535" s="89">
        <f t="shared" si="40"/>
        <v>831.27</v>
      </c>
      <c r="J535" s="89">
        <f t="shared" si="40"/>
        <v>401.74</v>
      </c>
      <c r="K535" s="89">
        <f t="shared" si="40"/>
        <v>0</v>
      </c>
      <c r="L535" s="89">
        <f t="shared" si="40"/>
        <v>549680.98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413602.44</v>
      </c>
      <c r="G539" s="87">
        <f>L516</f>
        <v>123407.06</v>
      </c>
      <c r="H539" s="87">
        <f>L521</f>
        <v>0</v>
      </c>
      <c r="I539" s="87">
        <f>L526</f>
        <v>0</v>
      </c>
      <c r="J539" s="87">
        <f>L531</f>
        <v>12671.48</v>
      </c>
      <c r="K539" s="87">
        <f>SUM(F539:J539)</f>
        <v>549680.98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413602.44</v>
      </c>
      <c r="G542" s="89">
        <f t="shared" si="41"/>
        <v>123407.06</v>
      </c>
      <c r="H542" s="89">
        <f t="shared" si="41"/>
        <v>0</v>
      </c>
      <c r="I542" s="89">
        <f t="shared" si="41"/>
        <v>0</v>
      </c>
      <c r="J542" s="89">
        <f t="shared" si="41"/>
        <v>12671.48</v>
      </c>
      <c r="K542" s="89">
        <f t="shared" si="41"/>
        <v>549680.98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17095.5</v>
      </c>
      <c r="G557" s="18">
        <v>6181.26</v>
      </c>
      <c r="H557" s="18">
        <v>0</v>
      </c>
      <c r="I557" s="18">
        <v>821.75</v>
      </c>
      <c r="J557" s="18">
        <v>169.4</v>
      </c>
      <c r="K557" s="18">
        <v>0</v>
      </c>
      <c r="L557" s="88">
        <f>SUM(F557:K557)</f>
        <v>24267.910000000003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17095.5</v>
      </c>
      <c r="G560" s="194">
        <f t="shared" ref="G560:L560" si="44">SUM(G557:G559)</f>
        <v>6181.26</v>
      </c>
      <c r="H560" s="194">
        <f t="shared" si="44"/>
        <v>0</v>
      </c>
      <c r="I560" s="194">
        <f t="shared" si="44"/>
        <v>821.75</v>
      </c>
      <c r="J560" s="194">
        <f t="shared" si="44"/>
        <v>169.4</v>
      </c>
      <c r="K560" s="194">
        <f t="shared" si="44"/>
        <v>0</v>
      </c>
      <c r="L560" s="194">
        <f t="shared" si="44"/>
        <v>24267.910000000003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17095.5</v>
      </c>
      <c r="G561" s="89">
        <f t="shared" ref="G561:L561" si="45">G550+G555+G560</f>
        <v>6181.26</v>
      </c>
      <c r="H561" s="89">
        <f t="shared" si="45"/>
        <v>0</v>
      </c>
      <c r="I561" s="89">
        <f t="shared" si="45"/>
        <v>821.75</v>
      </c>
      <c r="J561" s="89">
        <f t="shared" si="45"/>
        <v>169.4</v>
      </c>
      <c r="K561" s="89">
        <f t="shared" si="45"/>
        <v>0</v>
      </c>
      <c r="L561" s="89">
        <f t="shared" si="45"/>
        <v>24267.910000000003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10049.33</v>
      </c>
      <c r="G569" s="18"/>
      <c r="H569" s="18"/>
      <c r="I569" s="87">
        <f t="shared" si="46"/>
        <v>10049.33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43649.96</v>
      </c>
      <c r="G572" s="18"/>
      <c r="H572" s="18"/>
      <c r="I572" s="87">
        <f t="shared" si="46"/>
        <v>43649.96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119142.03</v>
      </c>
      <c r="I581" s="18"/>
      <c r="J581" s="18"/>
      <c r="K581" s="104">
        <f t="shared" ref="K581:K587" si="47">SUM(H581:J581)</f>
        <v>119142.03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12671.48</v>
      </c>
      <c r="I582" s="18"/>
      <c r="J582" s="18"/>
      <c r="K582" s="104">
        <f t="shared" si="47"/>
        <v>12671.48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3678.35</v>
      </c>
      <c r="I585" s="18"/>
      <c r="J585" s="18"/>
      <c r="K585" s="104">
        <f t="shared" si="47"/>
        <v>3678.35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135491.86000000002</v>
      </c>
      <c r="I588" s="108">
        <f>SUM(I581:I587)</f>
        <v>0</v>
      </c>
      <c r="J588" s="108">
        <f>SUM(J581:J587)</f>
        <v>0</v>
      </c>
      <c r="K588" s="108">
        <f>SUM(K581:K587)</f>
        <v>135491.86000000002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35844.949999999997</v>
      </c>
      <c r="I594" s="18"/>
      <c r="J594" s="18"/>
      <c r="K594" s="104">
        <f>SUM(H594:J594)</f>
        <v>35844.949999999997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35844.949999999997</v>
      </c>
      <c r="I595" s="108">
        <f>SUM(I592:I594)</f>
        <v>0</v>
      </c>
      <c r="J595" s="108">
        <f>SUM(J592:J594)</f>
        <v>0</v>
      </c>
      <c r="K595" s="108">
        <f>SUM(K592:K594)</f>
        <v>35844.949999999997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11842.27</v>
      </c>
      <c r="G601" s="18">
        <v>905.94</v>
      </c>
      <c r="H601" s="18">
        <v>0</v>
      </c>
      <c r="I601" s="18">
        <v>0</v>
      </c>
      <c r="J601" s="18"/>
      <c r="K601" s="18"/>
      <c r="L601" s="88">
        <f>SUM(F601:K601)</f>
        <v>12748.210000000001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11842.27</v>
      </c>
      <c r="G604" s="108">
        <f t="shared" si="48"/>
        <v>905.94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12748.210000000001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105592.18</v>
      </c>
      <c r="H607" s="109">
        <f>SUM(F44)</f>
        <v>105592.18000000001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20</v>
      </c>
      <c r="H609" s="109">
        <f>SUM(H44)</f>
        <v>20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137496.91</v>
      </c>
      <c r="H611" s="109">
        <f>SUM(J44)</f>
        <v>137496.91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76259.69</v>
      </c>
      <c r="H612" s="109">
        <f>F466</f>
        <v>76259.689999999944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20</v>
      </c>
      <c r="H614" s="109">
        <f>H466</f>
        <v>20.000000000029104</v>
      </c>
      <c r="I614" s="121" t="s">
        <v>110</v>
      </c>
      <c r="J614" s="109">
        <f t="shared" si="49"/>
        <v>-2.9103830456733704E-11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137496.91</v>
      </c>
      <c r="H616" s="109">
        <f>J466</f>
        <v>137496.91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2799092.1199999996</v>
      </c>
      <c r="H617" s="104">
        <f>SUM(F458)</f>
        <v>2799092.12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100793.41</v>
      </c>
      <c r="H618" s="104">
        <f>SUM(G458)</f>
        <v>100793.41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149849.20000000001</v>
      </c>
      <c r="H619" s="104">
        <f>SUM(H458)</f>
        <v>149849.20000000001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204.21</v>
      </c>
      <c r="H621" s="104">
        <f>SUM(J458)</f>
        <v>204.21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2789364.1899999995</v>
      </c>
      <c r="H622" s="104">
        <f>SUM(F462)</f>
        <v>2789364.19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154073.93</v>
      </c>
      <c r="H623" s="104">
        <f>SUM(H462)</f>
        <v>154073.93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46047.45</v>
      </c>
      <c r="H624" s="104">
        <f>I361</f>
        <v>46047.45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100793.40999999999</v>
      </c>
      <c r="H625" s="104">
        <f>SUM(G462)</f>
        <v>100793.41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204.21</v>
      </c>
      <c r="H627" s="164">
        <f>SUM(J458)</f>
        <v>204.21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137496.91</v>
      </c>
      <c r="H629" s="104">
        <f>SUM(F451)</f>
        <v>137496.91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137496.91</v>
      </c>
      <c r="H632" s="104">
        <f>SUM(I451)</f>
        <v>137496.91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204.21</v>
      </c>
      <c r="H634" s="104">
        <f>H400</f>
        <v>204.21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204.21</v>
      </c>
      <c r="H636" s="104">
        <f>L400</f>
        <v>204.21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135491.86000000002</v>
      </c>
      <c r="H637" s="104">
        <f>L200+L218+L236</f>
        <v>135491.85999999999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35844.949999999997</v>
      </c>
      <c r="H638" s="104">
        <f>(J249+J330)-(J247+J328)</f>
        <v>35844.949999999997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135491.85999999999</v>
      </c>
      <c r="H639" s="104">
        <f>H588</f>
        <v>135491.86000000002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10433.76</v>
      </c>
      <c r="H642" s="104">
        <f>K255+K337</f>
        <v>10433.76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3033797.77</v>
      </c>
      <c r="G650" s="19">
        <f>(L221+L301+L351)</f>
        <v>0</v>
      </c>
      <c r="H650" s="19">
        <f>(L239+L320+L352)</f>
        <v>0</v>
      </c>
      <c r="I650" s="19">
        <f>SUM(F650:H650)</f>
        <v>3033797.77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35189.050000000003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35189.050000000003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135491.85999999999</v>
      </c>
      <c r="G652" s="19">
        <f>(L218+L298)-(J218+J298)</f>
        <v>0</v>
      </c>
      <c r="H652" s="19">
        <f>(L236+L317)-(J236+J317)</f>
        <v>0</v>
      </c>
      <c r="I652" s="19">
        <f>SUM(F652:H652)</f>
        <v>135491.85999999999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102292.45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102292.45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2760824.41</v>
      </c>
      <c r="G654" s="19">
        <f>G650-SUM(G651:G653)</f>
        <v>0</v>
      </c>
      <c r="H654" s="19">
        <f>H650-SUM(H651:H653)</f>
        <v>0</v>
      </c>
      <c r="I654" s="19">
        <f>I650-SUM(I651:I653)</f>
        <v>2760824.41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180.19</v>
      </c>
      <c r="G655" s="249"/>
      <c r="H655" s="249"/>
      <c r="I655" s="19">
        <f>SUM(F655:H655)</f>
        <v>180.19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15321.74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15321.74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15321.74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15321.74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0462-F364-4E35-BD9D-18F7D953C41B}">
  <sheetPr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Bethlehem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965480.73</v>
      </c>
      <c r="C9" s="230">
        <f>'DOE25'!G189+'DOE25'!G207+'DOE25'!G225+'DOE25'!G268+'DOE25'!G287+'DOE25'!G306</f>
        <v>326266.8</v>
      </c>
    </row>
    <row r="10" spans="1:3" x14ac:dyDescent="0.2">
      <c r="A10" t="s">
        <v>810</v>
      </c>
      <c r="B10" s="241">
        <v>921513.75</v>
      </c>
      <c r="C10" s="241">
        <v>321316.15000000002</v>
      </c>
    </row>
    <row r="11" spans="1:3" x14ac:dyDescent="0.2">
      <c r="A11" t="s">
        <v>811</v>
      </c>
      <c r="B11" s="241">
        <v>17408.580000000002</v>
      </c>
      <c r="C11" s="241">
        <v>2983.19</v>
      </c>
    </row>
    <row r="12" spans="1:3" x14ac:dyDescent="0.2">
      <c r="A12" t="s">
        <v>812</v>
      </c>
      <c r="B12" s="241">
        <v>26558.400000000001</v>
      </c>
      <c r="C12" s="241">
        <v>1967.46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965480.73</v>
      </c>
      <c r="C13" s="232">
        <f>SUM(C10:C12)</f>
        <v>326266.80000000005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314674</v>
      </c>
      <c r="C18" s="230">
        <f>'DOE25'!G190+'DOE25'!G208+'DOE25'!G226+'DOE25'!G269+'DOE25'!G288+'DOE25'!G307</f>
        <v>134064.85999999999</v>
      </c>
    </row>
    <row r="19" spans="1:3" x14ac:dyDescent="0.2">
      <c r="A19" t="s">
        <v>810</v>
      </c>
      <c r="B19" s="241">
        <v>173618.04</v>
      </c>
      <c r="C19" s="241">
        <v>95653.28</v>
      </c>
    </row>
    <row r="20" spans="1:3" x14ac:dyDescent="0.2">
      <c r="A20" t="s">
        <v>811</v>
      </c>
      <c r="B20" s="241">
        <v>141055.96</v>
      </c>
      <c r="C20" s="241">
        <v>38411.58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314674</v>
      </c>
      <c r="C22" s="232">
        <f>SUM(C19:C21)</f>
        <v>134064.85999999999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4320</v>
      </c>
      <c r="C36" s="236">
        <f>'DOE25'!G192+'DOE25'!G210+'DOE25'!G228+'DOE25'!G271+'DOE25'!G290+'DOE25'!G309</f>
        <v>654.48</v>
      </c>
    </row>
    <row r="37" spans="1:3" x14ac:dyDescent="0.2">
      <c r="A37" t="s">
        <v>810</v>
      </c>
      <c r="B37" s="241">
        <v>4320</v>
      </c>
      <c r="C37" s="241">
        <v>654.48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4320</v>
      </c>
      <c r="C40" s="232">
        <f>SUM(C37:C39)</f>
        <v>654.48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EF79-4749-4829-B460-407940B76954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Bethlehem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1778889.08</v>
      </c>
      <c r="D5" s="20">
        <f>SUM('DOE25'!L189:L192)+SUM('DOE25'!L207:L210)+SUM('DOE25'!L225:L228)-F5-G5</f>
        <v>1764363.29</v>
      </c>
      <c r="E5" s="244"/>
      <c r="F5" s="256">
        <f>SUM('DOE25'!J189:J192)+SUM('DOE25'!J207:J210)+SUM('DOE25'!J225:J228)</f>
        <v>14525.789999999999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221898.93</v>
      </c>
      <c r="D6" s="20">
        <f>'DOE25'!L194+'DOE25'!L212+'DOE25'!L230-F6-G6</f>
        <v>221898.93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12418.24</v>
      </c>
      <c r="D7" s="20">
        <f>'DOE25'!L195+'DOE25'!L213+'DOE25'!L231-F7-G7</f>
        <v>6346.54</v>
      </c>
      <c r="E7" s="244"/>
      <c r="F7" s="256">
        <f>'DOE25'!J195+'DOE25'!J213+'DOE25'!J231</f>
        <v>811.17</v>
      </c>
      <c r="G7" s="53">
        <f>'DOE25'!K195+'DOE25'!K213+'DOE25'!K231</f>
        <v>5260.53</v>
      </c>
      <c r="H7" s="260"/>
    </row>
    <row r="8" spans="1:9" x14ac:dyDescent="0.2">
      <c r="A8" s="32">
        <v>2300</v>
      </c>
      <c r="B8" t="s">
        <v>833</v>
      </c>
      <c r="C8" s="246">
        <f t="shared" si="0"/>
        <v>88052.250000000015</v>
      </c>
      <c r="D8" s="244"/>
      <c r="E8" s="20">
        <f>'DOE25'!L196+'DOE25'!L214+'DOE25'!L232-F8-G8-D9-D11</f>
        <v>74487.760000000009</v>
      </c>
      <c r="F8" s="256">
        <f>'DOE25'!J196+'DOE25'!J214+'DOE25'!J232</f>
        <v>0</v>
      </c>
      <c r="G8" s="53">
        <f>'DOE25'!K196+'DOE25'!K214+'DOE25'!K232</f>
        <v>13564.49</v>
      </c>
      <c r="H8" s="260"/>
    </row>
    <row r="9" spans="1:9" x14ac:dyDescent="0.2">
      <c r="A9" s="32">
        <v>2310</v>
      </c>
      <c r="B9" t="s">
        <v>849</v>
      </c>
      <c r="C9" s="246">
        <f t="shared" si="0"/>
        <v>60875.34</v>
      </c>
      <c r="D9" s="245">
        <v>60875.34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6544.93</v>
      </c>
      <c r="D10" s="244"/>
      <c r="E10" s="245">
        <v>6544.93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29350.75</v>
      </c>
      <c r="D11" s="245">
        <v>29350.75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221608.63</v>
      </c>
      <c r="D12" s="20">
        <f>'DOE25'!L197+'DOE25'!L215+'DOE25'!L233-F12-G12</f>
        <v>218995.64</v>
      </c>
      <c r="E12" s="244"/>
      <c r="F12" s="256">
        <f>'DOE25'!J197+'DOE25'!J215+'DOE25'!J233</f>
        <v>2612.9899999999998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230345.35</v>
      </c>
      <c r="D14" s="20">
        <f>'DOE25'!L199+'DOE25'!L217+'DOE25'!L235-F14-G14</f>
        <v>230345.35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135491.85999999999</v>
      </c>
      <c r="D15" s="20">
        <f>'DOE25'!L200+'DOE25'!L218+'DOE25'!L236-F15-G15</f>
        <v>135491.85999999999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59443.659999999989</v>
      </c>
      <c r="D29" s="20">
        <f>'DOE25'!L350+'DOE25'!L351+'DOE25'!L352-'DOE25'!I359-F29-G29</f>
        <v>58683.759999999987</v>
      </c>
      <c r="E29" s="244"/>
      <c r="F29" s="256">
        <f>'DOE25'!J350+'DOE25'!J351+'DOE25'!J352</f>
        <v>724.9</v>
      </c>
      <c r="G29" s="53">
        <f>'DOE25'!K350+'DOE25'!K351+'DOE25'!K352</f>
        <v>35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154073.93</v>
      </c>
      <c r="D31" s="20">
        <f>'DOE25'!L282+'DOE25'!L301+'DOE25'!L320+'DOE25'!L325+'DOE25'!L326+'DOE25'!L327-F31-G31</f>
        <v>132615.41999999998</v>
      </c>
      <c r="E31" s="244"/>
      <c r="F31" s="256">
        <f>'DOE25'!J282+'DOE25'!J301+'DOE25'!J320+'DOE25'!J325+'DOE25'!J326+'DOE25'!J327</f>
        <v>17895</v>
      </c>
      <c r="G31" s="53">
        <f>'DOE25'!K282+'DOE25'!K301+'DOE25'!K320+'DOE25'!K325+'DOE25'!K326+'DOE25'!K327</f>
        <v>3563.51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2858966.88</v>
      </c>
      <c r="E33" s="247">
        <f>SUM(E5:E31)</f>
        <v>81032.69</v>
      </c>
      <c r="F33" s="247">
        <f>SUM(F5:F31)</f>
        <v>36569.85</v>
      </c>
      <c r="G33" s="247">
        <f>SUM(G5:G31)</f>
        <v>22423.53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81032.69</v>
      </c>
      <c r="E35" s="250"/>
    </row>
    <row r="36" spans="2:8" ht="12" thickTop="1" x14ac:dyDescent="0.2">
      <c r="B36" t="s">
        <v>846</v>
      </c>
      <c r="D36" s="20">
        <f>D33</f>
        <v>2858966.88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81F8-E646-42BF-A55D-75D9D32ABF8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Bethlehem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70235.66</v>
      </c>
      <c r="D9" s="95">
        <f>'DOE25'!G9</f>
        <v>-20676.240000000002</v>
      </c>
      <c r="E9" s="95">
        <f>'DOE25'!H9</f>
        <v>-17088.48</v>
      </c>
      <c r="F9" s="95">
        <f>'DOE25'!I9</f>
        <v>0</v>
      </c>
      <c r="G9" s="95">
        <f>'DOE25'!J9</f>
        <v>137496.91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10242.48</v>
      </c>
      <c r="E13" s="95">
        <f>'DOE25'!H13</f>
        <v>17108.48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35356.519999999997</v>
      </c>
      <c r="D14" s="95">
        <f>'DOE25'!G14</f>
        <v>10433.76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105592.18</v>
      </c>
      <c r="D19" s="41">
        <f>SUM(D9:D18)</f>
        <v>-1.8189894035458565E-12</v>
      </c>
      <c r="E19" s="41">
        <f>SUM(E9:E18)</f>
        <v>20</v>
      </c>
      <c r="F19" s="41">
        <f>SUM(F9:F18)</f>
        <v>0</v>
      </c>
      <c r="G19" s="41">
        <f>SUM(G9:G18)</f>
        <v>137496.91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29332.49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29332.49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20</v>
      </c>
      <c r="F40" s="95">
        <f>'DOE25'!I41</f>
        <v>0</v>
      </c>
      <c r="G40" s="95">
        <f>'DOE25'!J41</f>
        <v>137496.91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56259.69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76259.69</v>
      </c>
      <c r="D42" s="41">
        <f>SUM(D34:D41)</f>
        <v>0</v>
      </c>
      <c r="E42" s="41">
        <f>SUM(E34:E41)</f>
        <v>20</v>
      </c>
      <c r="F42" s="41">
        <f>SUM(F34:F41)</f>
        <v>0</v>
      </c>
      <c r="G42" s="41">
        <f>SUM(G34:G41)</f>
        <v>137496.91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105592.18000000001</v>
      </c>
      <c r="D43" s="41">
        <f>D42+D32</f>
        <v>0</v>
      </c>
      <c r="E43" s="41">
        <f>E42+E32</f>
        <v>20</v>
      </c>
      <c r="F43" s="41">
        <f>F42+F32</f>
        <v>0</v>
      </c>
      <c r="G43" s="41">
        <f>G42+G32</f>
        <v>137496.91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1587849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290.12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204.21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35189.050000000003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69414.97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69705.09</v>
      </c>
      <c r="D54" s="130">
        <f>SUM(D49:D53)</f>
        <v>35189.050000000003</v>
      </c>
      <c r="E54" s="130">
        <f>SUM(E49:E53)</f>
        <v>0</v>
      </c>
      <c r="F54" s="130">
        <f>SUM(F49:F53)</f>
        <v>0</v>
      </c>
      <c r="G54" s="130">
        <f>SUM(G49:G53)</f>
        <v>204.21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1657554.09</v>
      </c>
      <c r="D55" s="22">
        <f>D48+D54</f>
        <v>35189.050000000003</v>
      </c>
      <c r="E55" s="22">
        <f>E48+E54</f>
        <v>0</v>
      </c>
      <c r="F55" s="22">
        <f>F48+F54</f>
        <v>0</v>
      </c>
      <c r="G55" s="22">
        <f>G48+G54</f>
        <v>204.21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723222.91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319795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26231.09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1069249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973.8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973.8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1069249</v>
      </c>
      <c r="D73" s="130">
        <f>SUM(D71:D72)+D70+D62</f>
        <v>973.8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49666.43</v>
      </c>
      <c r="D80" s="95">
        <f>SUM('DOE25'!G145:G153)</f>
        <v>54196.800000000003</v>
      </c>
      <c r="E80" s="95">
        <f>SUM('DOE25'!H145:H153)</f>
        <v>149849.20000000001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22622.6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72289.03</v>
      </c>
      <c r="D83" s="131">
        <f>SUM(D77:D82)</f>
        <v>54196.800000000003</v>
      </c>
      <c r="E83" s="131">
        <f>SUM(E77:E82)</f>
        <v>149849.20000000001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10433.76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10433.76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2799092.1199999996</v>
      </c>
      <c r="D96" s="86">
        <f>D55+D73+D83+D95</f>
        <v>100793.41</v>
      </c>
      <c r="E96" s="86">
        <f>E55+E73+E83+E95</f>
        <v>149849.20000000001</v>
      </c>
      <c r="F96" s="86">
        <f>F55+F73+F83+F95</f>
        <v>0</v>
      </c>
      <c r="G96" s="86">
        <f>G55+G73+G95</f>
        <v>204.21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1341018.73</v>
      </c>
      <c r="D101" s="24" t="s">
        <v>312</v>
      </c>
      <c r="E101" s="95">
        <f>('DOE25'!L268)+('DOE25'!L287)+('DOE25'!L306)</f>
        <v>25271.63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437870.35</v>
      </c>
      <c r="D102" s="24" t="s">
        <v>312</v>
      </c>
      <c r="E102" s="95">
        <f>('DOE25'!L269)+('DOE25'!L288)+('DOE25'!L307)</f>
        <v>100592.62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4974.4799999999996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1778889.08</v>
      </c>
      <c r="D107" s="86">
        <f>SUM(D101:D106)</f>
        <v>0</v>
      </c>
      <c r="E107" s="86">
        <f>SUM(E101:E106)</f>
        <v>130838.73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221898.93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12418.24</v>
      </c>
      <c r="D111" s="24" t="s">
        <v>312</v>
      </c>
      <c r="E111" s="95">
        <f>+('DOE25'!L274)+('DOE25'!L293)+('DOE25'!L312)</f>
        <v>19671.690000000002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178278.34</v>
      </c>
      <c r="D112" s="24" t="s">
        <v>312</v>
      </c>
      <c r="E112" s="95">
        <f>+('DOE25'!L275)+('DOE25'!L294)+('DOE25'!L313)</f>
        <v>3563.51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221608.63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230345.35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135491.85999999999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100793.40999999999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1000041.35</v>
      </c>
      <c r="D120" s="86">
        <f>SUM(D110:D119)</f>
        <v>100793.40999999999</v>
      </c>
      <c r="E120" s="86">
        <f>SUM(E110:E119)</f>
        <v>23235.200000000004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10433.76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204.21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-204.21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10433.76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2789364.19</v>
      </c>
      <c r="D137" s="86">
        <f>(D107+D120+D136)</f>
        <v>100793.40999999999</v>
      </c>
      <c r="E137" s="86">
        <f>(E107+E120+E136)</f>
        <v>154073.93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253A-5934-4D1C-9830-409D48DC1577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Bethlehem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15322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15322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1366290</v>
      </c>
      <c r="D10" s="182">
        <f>ROUND((C10/$C$28)*100,1)</f>
        <v>45.6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538463</v>
      </c>
      <c r="D11" s="182">
        <f>ROUND((C11/$C$28)*100,1)</f>
        <v>18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4974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221899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32090</v>
      </c>
      <c r="D16" s="182">
        <f t="shared" si="0"/>
        <v>1.1000000000000001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181842</v>
      </c>
      <c r="D17" s="182">
        <f t="shared" si="0"/>
        <v>6.1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221609</v>
      </c>
      <c r="D18" s="182">
        <f t="shared" si="0"/>
        <v>7.4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230345</v>
      </c>
      <c r="D20" s="182">
        <f t="shared" si="0"/>
        <v>7.7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135492</v>
      </c>
      <c r="D21" s="182">
        <f t="shared" si="0"/>
        <v>4.5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65603.95</v>
      </c>
      <c r="D27" s="182">
        <f t="shared" si="0"/>
        <v>2.2000000000000002</v>
      </c>
    </row>
    <row r="28" spans="1:4" x14ac:dyDescent="0.2">
      <c r="B28" s="187" t="s">
        <v>754</v>
      </c>
      <c r="C28" s="180">
        <f>SUM(C10:C27)</f>
        <v>2998607.95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2998607.95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1587849</v>
      </c>
      <c r="D35" s="182">
        <f t="shared" ref="D35:D40" si="1">ROUND((C35/$C$41)*100,1)</f>
        <v>52.9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69909.300000000047</v>
      </c>
      <c r="D36" s="182">
        <f t="shared" si="1"/>
        <v>2.2999999999999998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1069249</v>
      </c>
      <c r="D37" s="182">
        <f t="shared" si="1"/>
        <v>35.6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974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276335</v>
      </c>
      <c r="D39" s="182">
        <f t="shared" si="1"/>
        <v>9.1999999999999993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3004316.3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9B7E-1F39-447C-9BF4-C2C1A7C942C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Bethlehem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2011-11-04T17:48:23Z</cp:lastPrinted>
  <dcterms:created xsi:type="dcterms:W3CDTF">1997-12-04T19:04:30Z</dcterms:created>
  <dcterms:modified xsi:type="dcterms:W3CDTF">2025-01-09T20:35:25Z</dcterms:modified>
</cp:coreProperties>
</file>