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53BC4DAE-B656-4E54-8699-37A06BFF6804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90A1F38B-DA70-42C9-9C7F-CEC8AFF9507F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1" i="1" l="1"/>
  <c r="F570" i="1"/>
  <c r="H189" i="1"/>
  <c r="H200" i="1"/>
  <c r="L200" i="1" s="1"/>
  <c r="H199" i="1"/>
  <c r="J190" i="1"/>
  <c r="J189" i="1"/>
  <c r="C37" i="10"/>
  <c r="C60" i="2"/>
  <c r="B2" i="13"/>
  <c r="F8" i="13"/>
  <c r="E8" i="13" s="1"/>
  <c r="G8" i="13"/>
  <c r="L196" i="1"/>
  <c r="L214" i="1"/>
  <c r="L232" i="1"/>
  <c r="D39" i="13"/>
  <c r="F13" i="13"/>
  <c r="G13" i="13"/>
  <c r="L198" i="1"/>
  <c r="L216" i="1"/>
  <c r="L234" i="1"/>
  <c r="F16" i="13"/>
  <c r="G16" i="13"/>
  <c r="L201" i="1"/>
  <c r="C117" i="2" s="1"/>
  <c r="L219" i="1"/>
  <c r="L237" i="1"/>
  <c r="F5" i="13"/>
  <c r="G5" i="13"/>
  <c r="L189" i="1"/>
  <c r="L190" i="1"/>
  <c r="L191" i="1"/>
  <c r="L192" i="1"/>
  <c r="L207" i="1"/>
  <c r="L208" i="1"/>
  <c r="C102" i="2" s="1"/>
  <c r="L209" i="1"/>
  <c r="C12" i="10" s="1"/>
  <c r="L210" i="1"/>
  <c r="C104" i="2" s="1"/>
  <c r="L225" i="1"/>
  <c r="L226" i="1"/>
  <c r="L227" i="1"/>
  <c r="L228" i="1"/>
  <c r="F6" i="13"/>
  <c r="G6" i="13"/>
  <c r="L194" i="1"/>
  <c r="L212" i="1"/>
  <c r="L230" i="1"/>
  <c r="F7" i="13"/>
  <c r="G7" i="13"/>
  <c r="L195" i="1"/>
  <c r="C111" i="2" s="1"/>
  <c r="L213" i="1"/>
  <c r="L231" i="1"/>
  <c r="F12" i="13"/>
  <c r="G12" i="13"/>
  <c r="L197" i="1"/>
  <c r="L215" i="1"/>
  <c r="L233" i="1"/>
  <c r="F14" i="13"/>
  <c r="G14" i="13"/>
  <c r="L199" i="1"/>
  <c r="L217" i="1"/>
  <c r="C115" i="2" s="1"/>
  <c r="L235" i="1"/>
  <c r="L239" i="1" s="1"/>
  <c r="H650" i="1" s="1"/>
  <c r="H654" i="1" s="1"/>
  <c r="F15" i="13"/>
  <c r="G15" i="13"/>
  <c r="L218" i="1"/>
  <c r="G640" i="1" s="1"/>
  <c r="J640" i="1" s="1"/>
  <c r="L236" i="1"/>
  <c r="F17" i="13"/>
  <c r="G17" i="13"/>
  <c r="L243" i="1"/>
  <c r="F18" i="13"/>
  <c r="G18" i="13"/>
  <c r="D18" i="13"/>
  <c r="C18" i="13"/>
  <c r="L244" i="1"/>
  <c r="F19" i="13"/>
  <c r="G19" i="13"/>
  <c r="D19" i="13"/>
  <c r="C19" i="13" s="1"/>
  <c r="L245" i="1"/>
  <c r="F29" i="13"/>
  <c r="G29" i="13"/>
  <c r="L350" i="1"/>
  <c r="L351" i="1"/>
  <c r="L354" i="1" s="1"/>
  <c r="L352" i="1"/>
  <c r="H651" i="1" s="1"/>
  <c r="I359" i="1"/>
  <c r="I361" i="1" s="1"/>
  <c r="H624" i="1" s="1"/>
  <c r="J282" i="1"/>
  <c r="J301" i="1"/>
  <c r="J320" i="1"/>
  <c r="F31" i="13"/>
  <c r="K282" i="1"/>
  <c r="G31" i="13" s="1"/>
  <c r="K301" i="1"/>
  <c r="K320" i="1"/>
  <c r="L268" i="1"/>
  <c r="L269" i="1"/>
  <c r="E102" i="2" s="1"/>
  <c r="L270" i="1"/>
  <c r="E103" i="2" s="1"/>
  <c r="L271" i="1"/>
  <c r="E104" i="2" s="1"/>
  <c r="L273" i="1"/>
  <c r="L274" i="1"/>
  <c r="L275" i="1"/>
  <c r="L276" i="1"/>
  <c r="E113" i="2" s="1"/>
  <c r="L277" i="1"/>
  <c r="L278" i="1"/>
  <c r="L279" i="1"/>
  <c r="L280" i="1"/>
  <c r="L287" i="1"/>
  <c r="L288" i="1"/>
  <c r="L301" i="1" s="1"/>
  <c r="L289" i="1"/>
  <c r="L290" i="1"/>
  <c r="L292" i="1"/>
  <c r="L293" i="1"/>
  <c r="L294" i="1"/>
  <c r="L295" i="1"/>
  <c r="L296" i="1"/>
  <c r="L297" i="1"/>
  <c r="L298" i="1"/>
  <c r="L299" i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L318" i="1"/>
  <c r="L325" i="1"/>
  <c r="L326" i="1"/>
  <c r="C24" i="10" s="1"/>
  <c r="L327" i="1"/>
  <c r="L252" i="1"/>
  <c r="H25" i="13" s="1"/>
  <c r="L253" i="1"/>
  <c r="L333" i="1"/>
  <c r="L334" i="1"/>
  <c r="L247" i="1"/>
  <c r="C29" i="10" s="1"/>
  <c r="L328" i="1"/>
  <c r="C11" i="13"/>
  <c r="C10" i="13"/>
  <c r="C9" i="13"/>
  <c r="L353" i="1"/>
  <c r="B4" i="12"/>
  <c r="B36" i="12"/>
  <c r="C36" i="12"/>
  <c r="A40" i="12" s="1"/>
  <c r="B40" i="12"/>
  <c r="C40" i="12"/>
  <c r="B27" i="12"/>
  <c r="C27" i="12"/>
  <c r="B31" i="12"/>
  <c r="A31" i="12" s="1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88" i="1"/>
  <c r="L393" i="1" s="1"/>
  <c r="C131" i="2" s="1"/>
  <c r="L389" i="1"/>
  <c r="L390" i="1"/>
  <c r="L391" i="1"/>
  <c r="L392" i="1"/>
  <c r="L395" i="1"/>
  <c r="L396" i="1"/>
  <c r="L397" i="1"/>
  <c r="L398" i="1"/>
  <c r="L399" i="1" s="1"/>
  <c r="C132" i="2" s="1"/>
  <c r="L258" i="1"/>
  <c r="J52" i="1"/>
  <c r="G48" i="2"/>
  <c r="G51" i="2"/>
  <c r="G54" i="2" s="1"/>
  <c r="G55" i="2" s="1"/>
  <c r="G53" i="2"/>
  <c r="F2" i="11"/>
  <c r="L603" i="1"/>
  <c r="H653" i="1"/>
  <c r="L602" i="1"/>
  <c r="G653" i="1"/>
  <c r="L601" i="1"/>
  <c r="F653" i="1" s="1"/>
  <c r="I653" i="1" s="1"/>
  <c r="C40" i="10"/>
  <c r="F52" i="1"/>
  <c r="G52" i="1"/>
  <c r="H52" i="1"/>
  <c r="H104" i="1" s="1"/>
  <c r="I52" i="1"/>
  <c r="C35" i="10"/>
  <c r="F71" i="1"/>
  <c r="F86" i="1"/>
  <c r="F103" i="1"/>
  <c r="F104" i="1"/>
  <c r="G103" i="1"/>
  <c r="G104" i="1" s="1"/>
  <c r="H71" i="1"/>
  <c r="H86" i="1"/>
  <c r="H103" i="1"/>
  <c r="I103" i="1"/>
  <c r="I104" i="1"/>
  <c r="J103" i="1"/>
  <c r="J104" i="1"/>
  <c r="F113" i="1"/>
  <c r="F128" i="1"/>
  <c r="F132" i="1" s="1"/>
  <c r="C38" i="10" s="1"/>
  <c r="G113" i="1"/>
  <c r="G128" i="1"/>
  <c r="H113" i="1"/>
  <c r="H132" i="1" s="1"/>
  <c r="H128" i="1"/>
  <c r="I113" i="1"/>
  <c r="I128" i="1"/>
  <c r="I132" i="1"/>
  <c r="J113" i="1"/>
  <c r="J128" i="1"/>
  <c r="J132" i="1"/>
  <c r="F139" i="1"/>
  <c r="F161" i="1" s="1"/>
  <c r="F154" i="1"/>
  <c r="G139" i="1"/>
  <c r="G161" i="1" s="1"/>
  <c r="G154" i="1"/>
  <c r="H139" i="1"/>
  <c r="E77" i="2" s="1"/>
  <c r="E83" i="2" s="1"/>
  <c r="H154" i="1"/>
  <c r="I139" i="1"/>
  <c r="I161" i="1" s="1"/>
  <c r="I154" i="1"/>
  <c r="C15" i="10"/>
  <c r="C18" i="10"/>
  <c r="L242" i="1"/>
  <c r="C23" i="10" s="1"/>
  <c r="L324" i="1"/>
  <c r="L246" i="1"/>
  <c r="C25" i="10"/>
  <c r="L260" i="1"/>
  <c r="C26" i="10" s="1"/>
  <c r="L261" i="1"/>
  <c r="L341" i="1"/>
  <c r="L342" i="1"/>
  <c r="I655" i="1"/>
  <c r="I660" i="1"/>
  <c r="F651" i="1"/>
  <c r="G652" i="1"/>
  <c r="I659" i="1"/>
  <c r="C6" i="10"/>
  <c r="C5" i="10"/>
  <c r="C42" i="10"/>
  <c r="L366" i="1"/>
  <c r="L374" i="1" s="1"/>
  <c r="G626" i="1" s="1"/>
  <c r="J626" i="1" s="1"/>
  <c r="L367" i="1"/>
  <c r="L368" i="1"/>
  <c r="L369" i="1"/>
  <c r="L370" i="1"/>
  <c r="L371" i="1"/>
  <c r="L372" i="1"/>
  <c r="B2" i="10"/>
  <c r="L336" i="1"/>
  <c r="L337" i="1"/>
  <c r="L338" i="1"/>
  <c r="E129" i="2" s="1"/>
  <c r="L339" i="1"/>
  <c r="K343" i="1"/>
  <c r="L511" i="1"/>
  <c r="F539" i="1"/>
  <c r="L512" i="1"/>
  <c r="F540" i="1" s="1"/>
  <c r="L513" i="1"/>
  <c r="F541" i="1"/>
  <c r="L516" i="1"/>
  <c r="G539" i="1"/>
  <c r="L517" i="1"/>
  <c r="G540" i="1"/>
  <c r="L518" i="1"/>
  <c r="G541" i="1" s="1"/>
  <c r="K541" i="1" s="1"/>
  <c r="L521" i="1"/>
  <c r="H539" i="1"/>
  <c r="K539" i="1" s="1"/>
  <c r="L522" i="1"/>
  <c r="H540" i="1"/>
  <c r="L523" i="1"/>
  <c r="H541" i="1"/>
  <c r="L526" i="1"/>
  <c r="L529" i="1" s="1"/>
  <c r="I539" i="1"/>
  <c r="L527" i="1"/>
  <c r="I540" i="1" s="1"/>
  <c r="I542" i="1" s="1"/>
  <c r="L528" i="1"/>
  <c r="I541" i="1"/>
  <c r="L531" i="1"/>
  <c r="J539" i="1" s="1"/>
  <c r="J542" i="1" s="1"/>
  <c r="L532" i="1"/>
  <c r="J540" i="1"/>
  <c r="L533" i="1"/>
  <c r="J541" i="1"/>
  <c r="E124" i="2"/>
  <c r="E123" i="2"/>
  <c r="K262" i="1"/>
  <c r="J262" i="1"/>
  <c r="I262" i="1"/>
  <c r="L262" i="1" s="1"/>
  <c r="H262" i="1"/>
  <c r="G262" i="1"/>
  <c r="F262" i="1"/>
  <c r="C124" i="2"/>
  <c r="A1" i="2"/>
  <c r="A2" i="2"/>
  <c r="C9" i="2"/>
  <c r="C19" i="2" s="1"/>
  <c r="D9" i="2"/>
  <c r="E9" i="2"/>
  <c r="F9" i="2"/>
  <c r="I431" i="1"/>
  <c r="J9" i="1" s="1"/>
  <c r="C10" i="2"/>
  <c r="D10" i="2"/>
  <c r="E10" i="2"/>
  <c r="F10" i="2"/>
  <c r="F19" i="2" s="1"/>
  <c r="I432" i="1"/>
  <c r="J10" i="1"/>
  <c r="G10" i="2" s="1"/>
  <c r="C11" i="2"/>
  <c r="C12" i="2"/>
  <c r="D12" i="2"/>
  <c r="E12" i="2"/>
  <c r="F12" i="2"/>
  <c r="I433" i="1"/>
  <c r="J12" i="1" s="1"/>
  <c r="G12" i="2" s="1"/>
  <c r="C13" i="2"/>
  <c r="D13" i="2"/>
  <c r="E13" i="2"/>
  <c r="E19" i="2" s="1"/>
  <c r="F13" i="2"/>
  <c r="I434" i="1"/>
  <c r="J13" i="1" s="1"/>
  <c r="G13" i="2" s="1"/>
  <c r="C14" i="2"/>
  <c r="D14" i="2"/>
  <c r="E14" i="2"/>
  <c r="F14" i="2"/>
  <c r="I435" i="1"/>
  <c r="J14" i="1" s="1"/>
  <c r="G14" i="2" s="1"/>
  <c r="F15" i="2"/>
  <c r="C16" i="2"/>
  <c r="D16" i="2"/>
  <c r="D19" i="2" s="1"/>
  <c r="E16" i="2"/>
  <c r="F16" i="2"/>
  <c r="C17" i="2"/>
  <c r="D17" i="2"/>
  <c r="E17" i="2"/>
  <c r="F17" i="2"/>
  <c r="F18" i="2"/>
  <c r="I436" i="1"/>
  <c r="J17" i="1"/>
  <c r="G17" i="2"/>
  <c r="C18" i="2"/>
  <c r="D18" i="2"/>
  <c r="E18" i="2"/>
  <c r="I437" i="1"/>
  <c r="J18" i="1"/>
  <c r="G18" i="2" s="1"/>
  <c r="C22" i="2"/>
  <c r="D22" i="2"/>
  <c r="E22" i="2"/>
  <c r="F22" i="2"/>
  <c r="I440" i="1"/>
  <c r="I444" i="1" s="1"/>
  <c r="J23" i="1"/>
  <c r="G22" i="2" s="1"/>
  <c r="C23" i="2"/>
  <c r="C32" i="2" s="1"/>
  <c r="C43" i="2" s="1"/>
  <c r="D23" i="2"/>
  <c r="E23" i="2"/>
  <c r="F23" i="2"/>
  <c r="I441" i="1"/>
  <c r="J24" i="1" s="1"/>
  <c r="C24" i="2"/>
  <c r="D24" i="2"/>
  <c r="E24" i="2"/>
  <c r="F24" i="2"/>
  <c r="I442" i="1"/>
  <c r="J25" i="1"/>
  <c r="G24" i="2" s="1"/>
  <c r="C25" i="2"/>
  <c r="D25" i="2"/>
  <c r="E25" i="2"/>
  <c r="E32" i="2" s="1"/>
  <c r="F25" i="2"/>
  <c r="C26" i="2"/>
  <c r="F26" i="2"/>
  <c r="C27" i="2"/>
  <c r="F27" i="2"/>
  <c r="C28" i="2"/>
  <c r="D28" i="2"/>
  <c r="D32" i="2" s="1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D34" i="2"/>
  <c r="E34" i="2"/>
  <c r="F34" i="2"/>
  <c r="C35" i="2"/>
  <c r="D35" i="2"/>
  <c r="D42" i="2" s="1"/>
  <c r="D43" i="2" s="1"/>
  <c r="E35" i="2"/>
  <c r="E42" i="2" s="1"/>
  <c r="F35" i="2"/>
  <c r="F42" i="2" s="1"/>
  <c r="F43" i="2" s="1"/>
  <c r="C36" i="2"/>
  <c r="D36" i="2"/>
  <c r="E36" i="2"/>
  <c r="F36" i="2"/>
  <c r="I446" i="1"/>
  <c r="J37" i="1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/>
  <c r="G39" i="2" s="1"/>
  <c r="C40" i="2"/>
  <c r="D40" i="2"/>
  <c r="E40" i="2"/>
  <c r="F40" i="2"/>
  <c r="I449" i="1"/>
  <c r="J41" i="1"/>
  <c r="C41" i="2"/>
  <c r="D41" i="2"/>
  <c r="E41" i="2"/>
  <c r="F41" i="2"/>
  <c r="C48" i="2"/>
  <c r="D48" i="2"/>
  <c r="D55" i="2" s="1"/>
  <c r="E48" i="2"/>
  <c r="F48" i="2"/>
  <c r="F55" i="2" s="1"/>
  <c r="C49" i="2"/>
  <c r="E49" i="2"/>
  <c r="C50" i="2"/>
  <c r="E50" i="2"/>
  <c r="C51" i="2"/>
  <c r="D51" i="2"/>
  <c r="E51" i="2"/>
  <c r="F51" i="2"/>
  <c r="D52" i="2"/>
  <c r="C53" i="2"/>
  <c r="C54" i="2" s="1"/>
  <c r="C55" i="2" s="1"/>
  <c r="D53" i="2"/>
  <c r="E53" i="2"/>
  <c r="E54" i="2" s="1"/>
  <c r="F53" i="2"/>
  <c r="F54" i="2"/>
  <c r="C58" i="2"/>
  <c r="C59" i="2"/>
  <c r="C62" i="2" s="1"/>
  <c r="C73" i="2" s="1"/>
  <c r="C61" i="2"/>
  <c r="D61" i="2"/>
  <c r="D62" i="2"/>
  <c r="E61" i="2"/>
  <c r="E62" i="2" s="1"/>
  <c r="E73" i="2" s="1"/>
  <c r="F61" i="2"/>
  <c r="F62" i="2" s="1"/>
  <c r="G61" i="2"/>
  <c r="G62" i="2"/>
  <c r="C64" i="2"/>
  <c r="F64" i="2"/>
  <c r="C65" i="2"/>
  <c r="F65" i="2"/>
  <c r="C66" i="2"/>
  <c r="C67" i="2"/>
  <c r="C68" i="2"/>
  <c r="E68" i="2"/>
  <c r="F68" i="2"/>
  <c r="F70" i="2" s="1"/>
  <c r="C69" i="2"/>
  <c r="D69" i="2"/>
  <c r="D70" i="2" s="1"/>
  <c r="D73" i="2" s="1"/>
  <c r="E69" i="2"/>
  <c r="F69" i="2"/>
  <c r="G69" i="2"/>
  <c r="G70" i="2" s="1"/>
  <c r="G73" i="2" s="1"/>
  <c r="C71" i="2"/>
  <c r="D71" i="2"/>
  <c r="E71" i="2"/>
  <c r="C72" i="2"/>
  <c r="E72" i="2"/>
  <c r="C77" i="2"/>
  <c r="D77" i="2"/>
  <c r="D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F85" i="2"/>
  <c r="C86" i="2"/>
  <c r="F86" i="2"/>
  <c r="D88" i="2"/>
  <c r="E88" i="2"/>
  <c r="F88" i="2"/>
  <c r="G88" i="2"/>
  <c r="G95" i="2" s="1"/>
  <c r="C89" i="2"/>
  <c r="C95" i="2" s="1"/>
  <c r="D89" i="2"/>
  <c r="D95" i="2" s="1"/>
  <c r="E89" i="2"/>
  <c r="F89" i="2"/>
  <c r="G89" i="2"/>
  <c r="C90" i="2"/>
  <c r="D90" i="2"/>
  <c r="E90" i="2"/>
  <c r="G90" i="2"/>
  <c r="C91" i="2"/>
  <c r="D91" i="2"/>
  <c r="E91" i="2"/>
  <c r="E95" i="2" s="1"/>
  <c r="F91" i="2"/>
  <c r="F95" i="2" s="1"/>
  <c r="C92" i="2"/>
  <c r="D92" i="2"/>
  <c r="E92" i="2"/>
  <c r="F92" i="2"/>
  <c r="C93" i="2"/>
  <c r="D93" i="2"/>
  <c r="E93" i="2"/>
  <c r="F93" i="2"/>
  <c r="C94" i="2"/>
  <c r="D94" i="2"/>
  <c r="E94" i="2"/>
  <c r="F94" i="2"/>
  <c r="E101" i="2"/>
  <c r="E105" i="2"/>
  <c r="C106" i="2"/>
  <c r="D107" i="2"/>
  <c r="F107" i="2"/>
  <c r="F137" i="2" s="1"/>
  <c r="G107" i="2"/>
  <c r="G137" i="2" s="1"/>
  <c r="C110" i="2"/>
  <c r="E110" i="2"/>
  <c r="E111" i="2"/>
  <c r="E120" i="2" s="1"/>
  <c r="C112" i="2"/>
  <c r="E112" i="2"/>
  <c r="C113" i="2"/>
  <c r="C114" i="2"/>
  <c r="E114" i="2"/>
  <c r="E115" i="2"/>
  <c r="E116" i="2"/>
  <c r="E117" i="2"/>
  <c r="F120" i="2"/>
  <c r="G120" i="2"/>
  <c r="C122" i="2"/>
  <c r="E122" i="2"/>
  <c r="F122" i="2"/>
  <c r="F136" i="2" s="1"/>
  <c r="D126" i="2"/>
  <c r="E126" i="2"/>
  <c r="F126" i="2"/>
  <c r="K411" i="1"/>
  <c r="K426" i="1" s="1"/>
  <c r="G126" i="2" s="1"/>
  <c r="G136" i="2" s="1"/>
  <c r="K419" i="1"/>
  <c r="K425" i="1"/>
  <c r="L255" i="1"/>
  <c r="C127" i="2"/>
  <c r="E127" i="2"/>
  <c r="L256" i="1"/>
  <c r="C128" i="2" s="1"/>
  <c r="L257" i="1"/>
  <c r="C129" i="2" s="1"/>
  <c r="C134" i="2"/>
  <c r="E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G149" i="2" s="1"/>
  <c r="B150" i="2"/>
  <c r="C150" i="2"/>
  <c r="G150" i="2" s="1"/>
  <c r="D150" i="2"/>
  <c r="E150" i="2"/>
  <c r="F150" i="2"/>
  <c r="B151" i="2"/>
  <c r="G151" i="2" s="1"/>
  <c r="C151" i="2"/>
  <c r="D151" i="2"/>
  <c r="E151" i="2"/>
  <c r="F151" i="2"/>
  <c r="B152" i="2"/>
  <c r="C152" i="2"/>
  <c r="G152" i="2" s="1"/>
  <c r="D152" i="2"/>
  <c r="E152" i="2"/>
  <c r="F152" i="2"/>
  <c r="F490" i="1"/>
  <c r="B153" i="2" s="1"/>
  <c r="G153" i="2" s="1"/>
  <c r="G490" i="1"/>
  <c r="C153" i="2" s="1"/>
  <c r="H490" i="1"/>
  <c r="D153" i="2" s="1"/>
  <c r="I490" i="1"/>
  <c r="E153" i="2" s="1"/>
  <c r="J490" i="1"/>
  <c r="K490" i="1" s="1"/>
  <c r="F153" i="2"/>
  <c r="B154" i="2"/>
  <c r="G154" i="2" s="1"/>
  <c r="C154" i="2"/>
  <c r="D154" i="2"/>
  <c r="E154" i="2"/>
  <c r="F154" i="2"/>
  <c r="B155" i="2"/>
  <c r="C155" i="2"/>
  <c r="D155" i="2"/>
  <c r="E155" i="2"/>
  <c r="F155" i="2"/>
  <c r="F493" i="1"/>
  <c r="K493" i="1" s="1"/>
  <c r="B156" i="2"/>
  <c r="G493" i="1"/>
  <c r="C156" i="2" s="1"/>
  <c r="H493" i="1"/>
  <c r="D156" i="2" s="1"/>
  <c r="I493" i="1"/>
  <c r="E156" i="2" s="1"/>
  <c r="J493" i="1"/>
  <c r="F156" i="2" s="1"/>
  <c r="F19" i="1"/>
  <c r="G19" i="1"/>
  <c r="H19" i="1"/>
  <c r="I19" i="1"/>
  <c r="F33" i="1"/>
  <c r="F44" i="1" s="1"/>
  <c r="H607" i="1" s="1"/>
  <c r="J607" i="1" s="1"/>
  <c r="G33" i="1"/>
  <c r="H33" i="1"/>
  <c r="I33" i="1"/>
  <c r="F43" i="1"/>
  <c r="G43" i="1"/>
  <c r="G44" i="1" s="1"/>
  <c r="H608" i="1" s="1"/>
  <c r="J608" i="1" s="1"/>
  <c r="H43" i="1"/>
  <c r="H44" i="1" s="1"/>
  <c r="H609" i="1" s="1"/>
  <c r="J609" i="1" s="1"/>
  <c r="I43" i="1"/>
  <c r="I44" i="1" s="1"/>
  <c r="H610" i="1" s="1"/>
  <c r="F169" i="1"/>
  <c r="I169" i="1"/>
  <c r="F175" i="1"/>
  <c r="F184" i="1" s="1"/>
  <c r="G175" i="1"/>
  <c r="G184" i="1" s="1"/>
  <c r="H175" i="1"/>
  <c r="H184" i="1"/>
  <c r="I175" i="1"/>
  <c r="I184" i="1" s="1"/>
  <c r="J175" i="1"/>
  <c r="J184" i="1"/>
  <c r="J185" i="1" s="1"/>
  <c r="F180" i="1"/>
  <c r="G180" i="1"/>
  <c r="H180" i="1"/>
  <c r="I180" i="1"/>
  <c r="F203" i="1"/>
  <c r="F249" i="1" s="1"/>
  <c r="F263" i="1" s="1"/>
  <c r="G203" i="1"/>
  <c r="H203" i="1"/>
  <c r="H249" i="1" s="1"/>
  <c r="H263" i="1" s="1"/>
  <c r="I203" i="1"/>
  <c r="J203" i="1"/>
  <c r="K203" i="1"/>
  <c r="F221" i="1"/>
  <c r="G221" i="1"/>
  <c r="H221" i="1"/>
  <c r="I221" i="1"/>
  <c r="I249" i="1" s="1"/>
  <c r="I263" i="1" s="1"/>
  <c r="J221" i="1"/>
  <c r="J249" i="1" s="1"/>
  <c r="K221" i="1"/>
  <c r="F239" i="1"/>
  <c r="G239" i="1"/>
  <c r="H239" i="1"/>
  <c r="I239" i="1"/>
  <c r="J239" i="1"/>
  <c r="K239" i="1"/>
  <c r="F248" i="1"/>
  <c r="G248" i="1"/>
  <c r="H248" i="1"/>
  <c r="L248" i="1" s="1"/>
  <c r="I248" i="1"/>
  <c r="J248" i="1"/>
  <c r="K248" i="1"/>
  <c r="F282" i="1"/>
  <c r="G282" i="1"/>
  <c r="G330" i="1" s="1"/>
  <c r="G344" i="1" s="1"/>
  <c r="H282" i="1"/>
  <c r="I282" i="1"/>
  <c r="F301" i="1"/>
  <c r="G301" i="1"/>
  <c r="H301" i="1"/>
  <c r="I301" i="1"/>
  <c r="F320" i="1"/>
  <c r="F330" i="1"/>
  <c r="F344" i="1" s="1"/>
  <c r="G320" i="1"/>
  <c r="H320" i="1"/>
  <c r="I320" i="1"/>
  <c r="F329" i="1"/>
  <c r="L329" i="1" s="1"/>
  <c r="G329" i="1"/>
  <c r="H329" i="1"/>
  <c r="I329" i="1"/>
  <c r="J329" i="1"/>
  <c r="J330" i="1" s="1"/>
  <c r="J344" i="1" s="1"/>
  <c r="K329" i="1"/>
  <c r="K330" i="1"/>
  <c r="K344" i="1" s="1"/>
  <c r="F354" i="1"/>
  <c r="G354" i="1"/>
  <c r="H354" i="1"/>
  <c r="I354" i="1"/>
  <c r="G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H400" i="1" s="1"/>
  <c r="H634" i="1" s="1"/>
  <c r="I393" i="1"/>
  <c r="F399" i="1"/>
  <c r="G399" i="1"/>
  <c r="H399" i="1"/>
  <c r="I399" i="1"/>
  <c r="I400" i="1" s="1"/>
  <c r="F400" i="1"/>
  <c r="H633" i="1" s="1"/>
  <c r="J633" i="1" s="1"/>
  <c r="G400" i="1"/>
  <c r="H635" i="1" s="1"/>
  <c r="J635" i="1" s="1"/>
  <c r="L405" i="1"/>
  <c r="L411" i="1"/>
  <c r="L426" i="1" s="1"/>
  <c r="G628" i="1" s="1"/>
  <c r="J628" i="1" s="1"/>
  <c r="L406" i="1"/>
  <c r="L407" i="1"/>
  <c r="L408" i="1"/>
  <c r="L409" i="1"/>
  <c r="L410" i="1"/>
  <c r="F411" i="1"/>
  <c r="F426" i="1" s="1"/>
  <c r="G411" i="1"/>
  <c r="G426" i="1" s="1"/>
  <c r="H411" i="1"/>
  <c r="H426" i="1" s="1"/>
  <c r="I411" i="1"/>
  <c r="J411" i="1"/>
  <c r="L413" i="1"/>
  <c r="L419" i="1"/>
  <c r="L414" i="1"/>
  <c r="L415" i="1"/>
  <c r="L416" i="1"/>
  <c r="L417" i="1"/>
  <c r="L418" i="1"/>
  <c r="F419" i="1"/>
  <c r="G419" i="1"/>
  <c r="H419" i="1"/>
  <c r="I419" i="1"/>
  <c r="J419" i="1"/>
  <c r="L421" i="1"/>
  <c r="L425" i="1"/>
  <c r="L422" i="1"/>
  <c r="L423" i="1"/>
  <c r="L424" i="1"/>
  <c r="F425" i="1"/>
  <c r="G425" i="1"/>
  <c r="H425" i="1"/>
  <c r="I425" i="1"/>
  <c r="I426" i="1" s="1"/>
  <c r="J425" i="1"/>
  <c r="J426" i="1" s="1"/>
  <c r="F438" i="1"/>
  <c r="G438" i="1"/>
  <c r="G630" i="1" s="1"/>
  <c r="J630" i="1" s="1"/>
  <c r="H438" i="1"/>
  <c r="F444" i="1"/>
  <c r="F451" i="1" s="1"/>
  <c r="H629" i="1" s="1"/>
  <c r="G444" i="1"/>
  <c r="G451" i="1" s="1"/>
  <c r="H630" i="1" s="1"/>
  <c r="H444" i="1"/>
  <c r="H451" i="1" s="1"/>
  <c r="H631" i="1" s="1"/>
  <c r="J631" i="1" s="1"/>
  <c r="F450" i="1"/>
  <c r="G450" i="1"/>
  <c r="H450" i="1"/>
  <c r="F460" i="1"/>
  <c r="G460" i="1"/>
  <c r="G466" i="1" s="1"/>
  <c r="H613" i="1" s="1"/>
  <c r="J613" i="1" s="1"/>
  <c r="H460" i="1"/>
  <c r="H466" i="1" s="1"/>
  <c r="H614" i="1" s="1"/>
  <c r="I460" i="1"/>
  <c r="J460" i="1"/>
  <c r="F464" i="1"/>
  <c r="G464" i="1"/>
  <c r="H464" i="1"/>
  <c r="I464" i="1"/>
  <c r="I466" i="1"/>
  <c r="H615" i="1" s="1"/>
  <c r="J464" i="1"/>
  <c r="J466" i="1" s="1"/>
  <c r="H616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H514" i="1"/>
  <c r="I514" i="1"/>
  <c r="J514" i="1"/>
  <c r="K514" i="1"/>
  <c r="F519" i="1"/>
  <c r="G519" i="1"/>
  <c r="H519" i="1"/>
  <c r="I519" i="1"/>
  <c r="J519" i="1"/>
  <c r="J535" i="1"/>
  <c r="K519" i="1"/>
  <c r="F524" i="1"/>
  <c r="G524" i="1"/>
  <c r="H524" i="1"/>
  <c r="H535" i="1" s="1"/>
  <c r="I524" i="1"/>
  <c r="J524" i="1"/>
  <c r="K524" i="1"/>
  <c r="L524" i="1"/>
  <c r="F529" i="1"/>
  <c r="G529" i="1"/>
  <c r="H529" i="1"/>
  <c r="I529" i="1"/>
  <c r="I535" i="1" s="1"/>
  <c r="J529" i="1"/>
  <c r="K529" i="1"/>
  <c r="F534" i="1"/>
  <c r="G534" i="1"/>
  <c r="H534" i="1"/>
  <c r="I534" i="1"/>
  <c r="J534" i="1"/>
  <c r="K534" i="1"/>
  <c r="L534" i="1"/>
  <c r="K535" i="1"/>
  <c r="L547" i="1"/>
  <c r="L548" i="1"/>
  <c r="L549" i="1"/>
  <c r="L550" i="1" s="1"/>
  <c r="F550" i="1"/>
  <c r="G550" i="1"/>
  <c r="H550" i="1"/>
  <c r="I550" i="1"/>
  <c r="I561" i="1"/>
  <c r="J550" i="1"/>
  <c r="K550" i="1"/>
  <c r="K561" i="1" s="1"/>
  <c r="L552" i="1"/>
  <c r="L555" i="1" s="1"/>
  <c r="L553" i="1"/>
  <c r="L554" i="1"/>
  <c r="F555" i="1"/>
  <c r="G555" i="1"/>
  <c r="G561" i="1" s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F561" i="1"/>
  <c r="H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8" i="1" s="1"/>
  <c r="G637" i="1" s="1"/>
  <c r="K587" i="1"/>
  <c r="H588" i="1"/>
  <c r="H639" i="1" s="1"/>
  <c r="I588" i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7" i="1"/>
  <c r="G608" i="1"/>
  <c r="G609" i="1"/>
  <c r="G610" i="1"/>
  <c r="J610" i="1" s="1"/>
  <c r="G612" i="1"/>
  <c r="G613" i="1"/>
  <c r="G614" i="1"/>
  <c r="J614" i="1" s="1"/>
  <c r="H617" i="1"/>
  <c r="H618" i="1"/>
  <c r="H619" i="1"/>
  <c r="H620" i="1"/>
  <c r="H621" i="1"/>
  <c r="H622" i="1"/>
  <c r="H623" i="1"/>
  <c r="H625" i="1"/>
  <c r="H626" i="1"/>
  <c r="H627" i="1"/>
  <c r="H628" i="1"/>
  <c r="G629" i="1"/>
  <c r="J629" i="1" s="1"/>
  <c r="G631" i="1"/>
  <c r="G633" i="1"/>
  <c r="G634" i="1"/>
  <c r="G635" i="1"/>
  <c r="H640" i="1"/>
  <c r="G641" i="1"/>
  <c r="H641" i="1"/>
  <c r="J641" i="1"/>
  <c r="G642" i="1"/>
  <c r="J642" i="1" s="1"/>
  <c r="H642" i="1"/>
  <c r="G643" i="1"/>
  <c r="H643" i="1"/>
  <c r="J643" i="1"/>
  <c r="G644" i="1"/>
  <c r="H644" i="1"/>
  <c r="J644" i="1"/>
  <c r="G645" i="1"/>
  <c r="H645" i="1"/>
  <c r="C83" i="2"/>
  <c r="C42" i="2"/>
  <c r="G132" i="1"/>
  <c r="I330" i="1"/>
  <c r="I344" i="1"/>
  <c r="H330" i="1"/>
  <c r="H344" i="1"/>
  <c r="C19" i="10"/>
  <c r="C10" i="10"/>
  <c r="C103" i="2"/>
  <c r="C101" i="2"/>
  <c r="H652" i="1"/>
  <c r="D14" i="13"/>
  <c r="C14" i="13" s="1"/>
  <c r="E13" i="13"/>
  <c r="C13" i="13" s="1"/>
  <c r="D6" i="13"/>
  <c r="C6" i="13" s="1"/>
  <c r="K249" i="1"/>
  <c r="K263" i="1"/>
  <c r="G249" i="1"/>
  <c r="G263" i="1" s="1"/>
  <c r="C70" i="2"/>
  <c r="D12" i="13"/>
  <c r="C12" i="13" s="1"/>
  <c r="F466" i="1"/>
  <c r="H612" i="1"/>
  <c r="J612" i="1"/>
  <c r="E70" i="2"/>
  <c r="D54" i="2"/>
  <c r="J645" i="1"/>
  <c r="G40" i="2"/>
  <c r="F32" i="2"/>
  <c r="D17" i="13"/>
  <c r="G155" i="2"/>
  <c r="G148" i="2"/>
  <c r="C17" i="13"/>
  <c r="G535" i="1"/>
  <c r="L519" i="1"/>
  <c r="H662" i="1" l="1"/>
  <c r="H657" i="1"/>
  <c r="C120" i="2"/>
  <c r="L561" i="1"/>
  <c r="E43" i="2"/>
  <c r="G33" i="13"/>
  <c r="C8" i="13"/>
  <c r="J637" i="1"/>
  <c r="G636" i="1"/>
  <c r="G621" i="1"/>
  <c r="J621" i="1" s="1"/>
  <c r="C39" i="10"/>
  <c r="G156" i="2"/>
  <c r="G23" i="2"/>
  <c r="J33" i="1"/>
  <c r="G542" i="1"/>
  <c r="H33" i="13"/>
  <c r="C25" i="13"/>
  <c r="E136" i="2"/>
  <c r="G96" i="2"/>
  <c r="G625" i="1"/>
  <c r="J625" i="1" s="1"/>
  <c r="C27" i="10"/>
  <c r="I185" i="1"/>
  <c r="G620" i="1" s="1"/>
  <c r="J620" i="1" s="1"/>
  <c r="F96" i="2"/>
  <c r="J19" i="1"/>
  <c r="G611" i="1" s="1"/>
  <c r="G9" i="2"/>
  <c r="G19" i="2" s="1"/>
  <c r="I651" i="1"/>
  <c r="E55" i="2"/>
  <c r="E96" i="2" s="1"/>
  <c r="J43" i="1"/>
  <c r="G36" i="2"/>
  <c r="G42" i="2" s="1"/>
  <c r="G43" i="2" s="1"/>
  <c r="C96" i="2"/>
  <c r="D96" i="2"/>
  <c r="G32" i="2"/>
  <c r="C116" i="2"/>
  <c r="D15" i="13"/>
  <c r="C15" i="13" s="1"/>
  <c r="F652" i="1"/>
  <c r="I652" i="1" s="1"/>
  <c r="H637" i="1"/>
  <c r="G639" i="1"/>
  <c r="J639" i="1" s="1"/>
  <c r="C21" i="10"/>
  <c r="C107" i="2"/>
  <c r="D137" i="2"/>
  <c r="F542" i="1"/>
  <c r="K540" i="1"/>
  <c r="K542" i="1" s="1"/>
  <c r="J624" i="1"/>
  <c r="F73" i="2"/>
  <c r="G185" i="1"/>
  <c r="G618" i="1" s="1"/>
  <c r="J618" i="1" s="1"/>
  <c r="J634" i="1"/>
  <c r="J263" i="1"/>
  <c r="H638" i="1"/>
  <c r="J638" i="1" s="1"/>
  <c r="F185" i="1"/>
  <c r="G617" i="1" s="1"/>
  <c r="J617" i="1" s="1"/>
  <c r="C130" i="2"/>
  <c r="C133" i="2" s="1"/>
  <c r="L400" i="1"/>
  <c r="C17" i="10"/>
  <c r="I438" i="1"/>
  <c r="G632" i="1" s="1"/>
  <c r="E106" i="2"/>
  <c r="E107" i="2" s="1"/>
  <c r="E137" i="2" s="1"/>
  <c r="C123" i="2"/>
  <c r="C16" i="10"/>
  <c r="D5" i="13"/>
  <c r="L282" i="1"/>
  <c r="C20" i="10"/>
  <c r="E16" i="13"/>
  <c r="C16" i="13" s="1"/>
  <c r="C13" i="10"/>
  <c r="F22" i="13"/>
  <c r="C22" i="13" s="1"/>
  <c r="L203" i="1"/>
  <c r="C36" i="10"/>
  <c r="C41" i="10" s="1"/>
  <c r="L343" i="1"/>
  <c r="C32" i="10"/>
  <c r="L514" i="1"/>
  <c r="L535" i="1" s="1"/>
  <c r="C105" i="2"/>
  <c r="C11" i="10"/>
  <c r="H161" i="1"/>
  <c r="H185" i="1" s="1"/>
  <c r="G619" i="1" s="1"/>
  <c r="J619" i="1" s="1"/>
  <c r="D7" i="13"/>
  <c r="C7" i="13" s="1"/>
  <c r="G615" i="1"/>
  <c r="J615" i="1" s="1"/>
  <c r="I450" i="1"/>
  <c r="I451" i="1" s="1"/>
  <c r="H632" i="1" s="1"/>
  <c r="D119" i="2"/>
  <c r="D120" i="2" s="1"/>
  <c r="H542" i="1"/>
  <c r="L221" i="1"/>
  <c r="G650" i="1" s="1"/>
  <c r="G654" i="1" s="1"/>
  <c r="D29" i="13"/>
  <c r="C29" i="13" s="1"/>
  <c r="F77" i="2"/>
  <c r="F83" i="2" s="1"/>
  <c r="G651" i="1"/>
  <c r="D40" i="10" l="1"/>
  <c r="D37" i="10"/>
  <c r="D35" i="10"/>
  <c r="D38" i="10"/>
  <c r="G657" i="1"/>
  <c r="G662" i="1"/>
  <c r="J632" i="1"/>
  <c r="F33" i="13"/>
  <c r="D36" i="10"/>
  <c r="L249" i="1"/>
  <c r="L263" i="1" s="1"/>
  <c r="G622" i="1" s="1"/>
  <c r="J622" i="1" s="1"/>
  <c r="F650" i="1"/>
  <c r="G627" i="1"/>
  <c r="J627" i="1" s="1"/>
  <c r="H636" i="1"/>
  <c r="D39" i="10"/>
  <c r="G616" i="1"/>
  <c r="J616" i="1" s="1"/>
  <c r="J44" i="1"/>
  <c r="H611" i="1" s="1"/>
  <c r="J636" i="1"/>
  <c r="C5" i="13"/>
  <c r="E33" i="13"/>
  <c r="D35" i="13" s="1"/>
  <c r="D31" i="13"/>
  <c r="C31" i="13" s="1"/>
  <c r="L330" i="1"/>
  <c r="L344" i="1" s="1"/>
  <c r="G623" i="1" s="1"/>
  <c r="J623" i="1" s="1"/>
  <c r="C28" i="10"/>
  <c r="D13" i="10" s="1"/>
  <c r="C136" i="2"/>
  <c r="C137" i="2" s="1"/>
  <c r="J611" i="1"/>
  <c r="D25" i="10" l="1"/>
  <c r="D15" i="10"/>
  <c r="C30" i="10"/>
  <c r="D22" i="10"/>
  <c r="D19" i="10"/>
  <c r="D26" i="10"/>
  <c r="D23" i="10"/>
  <c r="D10" i="10"/>
  <c r="D18" i="10"/>
  <c r="D24" i="10"/>
  <c r="D12" i="10"/>
  <c r="H646" i="1"/>
  <c r="D11" i="10"/>
  <c r="D20" i="10"/>
  <c r="D27" i="10"/>
  <c r="D17" i="10"/>
  <c r="D41" i="10"/>
  <c r="D21" i="10"/>
  <c r="D16" i="10"/>
  <c r="D33" i="13"/>
  <c r="D36" i="13" s="1"/>
  <c r="F654" i="1"/>
  <c r="I650" i="1"/>
  <c r="I654" i="1" s="1"/>
  <c r="I657" i="1" l="1"/>
  <c r="I662" i="1"/>
  <c r="C7" i="10" s="1"/>
  <c r="F657" i="1"/>
  <c r="F662" i="1"/>
  <c r="C4" i="10" s="1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AAF35B4E-4674-4EE7-AA74-D5863F87A366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BCC692D7-3C78-4827-B14B-1A778823A6FA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C41DECF8-E293-443B-946C-E8122F7EBB54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FB2FF531-355C-4204-8117-B3CC55F8D4B8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11009A77-44AB-4C3A-8E40-0C8D1322993B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B0A12C55-B09D-40DB-A268-BEFBCB261384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6039DAB9-1858-4F3D-9CA5-76B52D281E96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8EC0831F-BDFA-44B5-9AE5-079B43C9285D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8F9127DA-0F06-43C1-A9A3-B232A03AAE8D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2F6F29F8-0121-4354-BF3A-2FF01A011672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0D15E051-79EA-4114-9E97-FE5E2F488D85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A7734A74-1D4B-4FEB-94E9-7C11E4EC8377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<sst xmlns="http://schemas.openxmlformats.org/spreadsheetml/2006/main" count="3860" uniqueCount="897">
  <si>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</si>
  <si>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</si>
  <si>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</si>
  <si>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</si>
  <si>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</si>
  <si>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</si>
  <si>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</si>
  <si>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</si>
  <si>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</si>
  <si>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</si>
  <si>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</si>
  <si>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</si>
  <si>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</si>
  <si>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</si>
  <si>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</si>
  <si>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</si>
  <si>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</si>
  <si>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</si>
  <si>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</si>
  <si>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</si>
  <si>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</si>
  <si>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</si>
  <si>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</si>
  <si>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</si>
  <si>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</si>
  <si>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</si>
  <si>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</si>
  <si>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</si>
  <si>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</si>
  <si>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</si>
  <si>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</si>
  <si>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</si>
  <si>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</si>
  <si>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</si>
  <si>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</si>
  <si>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</si>
  <si>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</si>
  <si>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</si>
  <si>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</si>
  <si>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</si>
  <si>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</si>
  <si>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</si>
  <si>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</si>
  <si>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</si>
  <si>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</si>
  <si>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</si>
  <si>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</si>
  <si>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</si>
  <si>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</si>
  <si>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</si>
  <si>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</si>
  <si>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</si>
  <si>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</si>
  <si>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</si>
  <si>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</si>
  <si>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</si>
  <si>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</si>
  <si>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</si>
  <si>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</si>
  <si>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</si>
  <si>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</si>
  <si>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</si>
  <si>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</si>
  <si>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</si>
  <si>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</si>
  <si>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</si>
  <si>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</si>
  <si>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</si>
  <si>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</si>
  <si>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</si>
  <si>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</si>
  <si>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</si>
  <si>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</si>
  <si>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</si>
  <si>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</si>
  <si>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</si>
  <si>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</si>
  <si>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</si>
  <si>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</si>
  <si>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</si>
  <si>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</si>
  <si>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</si>
  <si>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</si>
  <si>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</si>
  <si>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</si>
  <si>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</si>
  <si>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</si>
  <si>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</si>
  <si>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</si>
  <si>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</si>
  <si>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</si>
  <si>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</si>
  <si>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</si>
  <si>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</si>
  <si>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</si>
  <si>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</si>
  <si>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</si>
  <si>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</si>
  <si>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</si>
  <si>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</si>
  <si>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</si>
  <si>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</si>
  <si>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</si>
  <si>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</si>
  <si>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</si>
  <si>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</si>
  <si>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</si>
  <si>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</si>
  <si>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</si>
  <si>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</si>
  <si>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</si>
  <si>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</si>
  <si>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</si>
  <si>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</si>
  <si>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</si>
  <si>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</si>
  <si>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</si>
  <si>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</si>
  <si>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</si>
  <si>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</si>
  <si>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</si>
  <si>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</si>
  <si>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</si>
  <si>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</si>
  <si>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</si>
  <si>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</si>
  <si>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</si>
  <si>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</si>
  <si>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</si>
  <si>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</si>
  <si>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</si>
  <si>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</si>
  <si>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</si>
  <si>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</si>
  <si>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</si>
  <si>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</si>
  <si>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</si>
  <si>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</si>
  <si>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</si>
  <si>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</si>
  <si>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</si>
  <si>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</si>
  <si>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</si>
  <si>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</si>
  <si>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</si>
  <si>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</si>
  <si>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</si>
  <si>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</si>
  <si>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</si>
  <si>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</si>
  <si>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</si>
  <si>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</si>
  <si>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</si>
  <si>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</si>
  <si>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</si>
  <si>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</si>
  <si>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</si>
  <si>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</si>
  <si>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</si>
  <si>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</si>
  <si>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</si>
  <si>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</si>
  <si>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</si>
  <si>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</si>
  <si>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</si>
  <si>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</si>
  <si>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</si>
  <si>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</si>
  <si>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</si>
  <si>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</si>
  <si>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</si>
  <si>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</si>
  <si>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</si>
  <si>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</si>
  <si>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</si>
  <si>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</si>
  <si>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</si>
  <si>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</si>
  <si>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</si>
  <si>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</si>
  <si>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</si>
  <si>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</si>
  <si>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</si>
  <si>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</si>
  <si>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</si>
  <si>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</si>
  <si>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</si>
  <si>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</si>
  <si>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</si>
  <si>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</si>
  <si>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</si>
  <si>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</si>
  <si>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</si>
  <si>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</si>
  <si>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</si>
  <si>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</si>
  <si>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</si>
  <si>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</si>
  <si>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</si>
  <si>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</si>
  <si>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</si>
  <si>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</si>
  <si>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</si>
  <si>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</si>
  <si>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</si>
  <si>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</si>
  <si>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</si>
  <si>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</si>
  <si>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</si>
  <si>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</si>
  <si>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</si>
  <si>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</si>
  <si>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</si>
  <si>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</si>
  <si>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</si>
  <si>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</si>
  <si>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</si>
  <si>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</si>
  <si>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</si>
  <si>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</si>
  <si>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</si>
  <si>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</si>
  <si>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</si>
  <si>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</si>
  <si>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</si>
  <si>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</si>
  <si>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</si>
  <si>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</si>
  <si>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</si>
  <si>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</si>
  <si>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</si>
  <si>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</si>
  <si>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</si>
  <si>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</si>
  <si>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</si>
  <si>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</si>
  <si>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</si>
  <si>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</si>
  <si>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</si>
  <si>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</si>
  <si>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</si>
  <si>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</si>
  <si>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</si>
  <si>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</si>
  <si>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</si>
  <si>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</si>
  <si>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</si>
  <si>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</si>
  <si>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</si>
  <si>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</si>
  <si>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</si>
  <si>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</si>
  <si>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</si>
  <si>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</si>
  <si>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</si>
  <si>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</si>
  <si>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</si>
  <si>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</si>
  <si>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</si>
  <si>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</si>
  <si>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</si>
  <si>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</si>
  <si>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</si>
  <si>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</si>
  <si>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</si>
  <si>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</si>
  <si>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</si>
  <si>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</si>
  <si>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</si>
  <si>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</si>
  <si>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</si>
  <si>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</si>
  <si>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</si>
  <si>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</si>
  <si>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</si>
  <si>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</si>
  <si>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</si>
  <si>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</si>
  <si>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</si>
  <si>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</si>
  <si>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</si>
  <si>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</si>
  <si>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</si>
  <si>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</si>
  <si>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</si>
  <si>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</si>
  <si>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</si>
  <si>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</si>
  <si>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</si>
  <si>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</si>
  <si>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</si>
  <si>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</si>
  <si>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</si>
  <si>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</si>
  <si>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</si>
  <si>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</si>
  <si>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</si>
  <si>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</si>
  <si>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</si>
  <si>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</si>
  <si>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</si>
  <si>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</si>
  <si>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</si>
  <si>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</si>
  <si>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</si>
  <si>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</si>
  <si>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</si>
  <si>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</si>
  <si>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</si>
  <si>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</si>
  <si>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</si>
  <si>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</si>
  <si>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</si>
  <si>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</si>
  <si>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</si>
  <si>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</si>
  <si>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</si>
  <si>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</si>
  <si>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</si>
  <si>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</si>
  <si>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</si>
  <si>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</si>
  <si>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</si>
  <si>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</si>
  <si>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</si>
  <si>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</si>
  <si>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</si>
  <si>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</si>
  <si>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</si>
  <si>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</si>
  <si>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</si>
  <si>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</si>
  <si>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</si>
  <si>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</si>
  <si>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</si>
  <si>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</si>
  <si>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</si>
  <si>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</si>
  <si>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</si>
  <si>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</si>
  <si>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</si>
  <si>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</si>
  <si>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</si>
  <si>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</si>
  <si>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</si>
  <si>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</si>
  <si>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</si>
  <si>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</si>
  <si>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</si>
  <si>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</si>
  <si>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</si>
  <si>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</si>
  <si>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</si>
  <si>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</si>
  <si>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</si>
  <si>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</si>
  <si>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</si>
  <si>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</si>
  <si>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</si>
  <si>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</si>
  <si>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</si>
  <si>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</si>
  <si>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</si>
  <si>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</si>
  <si>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</si>
  <si>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</si>
  <si>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</si>
  <si>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</si>
  <si>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</si>
  <si>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</si>
  <si>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</si>
  <si>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</si>
  <si>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</si>
  <si>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</si>
  <si>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</si>
  <si>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</si>
  <si>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</si>
  <si>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</si>
  <si>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</si>
  <si>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</si>
  <si>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</si>
  <si>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</si>
  <si>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</si>
  <si>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</si>
  <si>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</si>
  <si>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</si>
  <si>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</si>
  <si>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</si>
  <si>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</si>
  <si>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</si>
  <si>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</si>
  <si>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</si>
  <si>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</si>
  <si>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</si>
  <si>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</si>
  <si>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</si>
  <si>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</si>
  <si>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</si>
  <si>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</si>
  <si>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</si>
  <si>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</si>
  <si>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</si>
  <si>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</si>
  <si>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</si>
  <si>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</si>
  <si>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</si>
  <si>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</si>
  <si>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</si>
  <si>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</si>
  <si>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</si>
  <si>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</si>
  <si>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</si>
  <si>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</si>
  <si>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</si>
  <si>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</si>
  <si>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</si>
  <si>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</si>
  <si>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</si>
  <si>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</si>
  <si>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</si>
  <si>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</si>
  <si>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</si>
  <si>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</si>
  <si>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</si>
  <si>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</si>
  <si>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</si>
  <si>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</si>
  <si>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</si>
  <si>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</si>
  <si>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</si>
  <si>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</si>
  <si>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</si>
  <si>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</si>
  <si>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</si>
  <si>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</si>
  <si>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</si>
  <si>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</si>
  <si>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</si>
  <si>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</si>
  <si>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</si>
  <si>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</si>
  <si>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</si>
  <si>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</si>
  <si>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</si>
  <si>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</si>
  <si>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</si>
  <si>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</si>
  <si>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</si>
  <si>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</si>
  <si>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</si>
  <si>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</si>
  <si>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</si>
  <si>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</si>
  <si>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</si>
  <si>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</si>
  <si>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</si>
  <si>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</si>
  <si>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</si>
  <si>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</si>
  <si>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</si>
  <si>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</si>
  <si>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</si>
  <si>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</si>
  <si>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</si>
  <si>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</si>
  <si>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</si>
  <si>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</si>
  <si>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</si>
  <si>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</si>
  <si>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</si>
  <si>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</si>
  <si>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</si>
  <si>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</si>
  <si>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</si>
  <si>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</si>
  <si>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</si>
  <si>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</si>
  <si>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</si>
  <si>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</si>
  <si>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</si>
  <si>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</si>
  <si>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</si>
  <si>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</si>
  <si>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</si>
  <si>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</si>
  <si>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</si>
  <si>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</si>
  <si>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</si>
  <si>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</si>
  <si>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</si>
  <si>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</si>
  <si>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</si>
  <si>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</si>
  <si>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</si>
  <si>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</si>
  <si>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</si>
  <si>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</si>
  <si>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</si>
  <si>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</si>
  <si>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</si>
  <si>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</si>
  <si>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</si>
  <si>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</si>
  <si>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</si>
  <si>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</si>
  <si>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</si>
  <si>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</si>
  <si>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</si>
  <si>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</si>
  <si>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</si>
  <si>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</si>
  <si>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</si>
  <si>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</si>
  <si>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</si>
  <si>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</si>
  <si>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</si>
  <si>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</si>
  <si>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</si>
  <si>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</si>
  <si>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</si>
  <si>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</si>
  <si>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</si>
  <si>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</si>
  <si>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</si>
  <si>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</si>
  <si>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</si>
  <si>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</si>
  <si>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</si>
  <si>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</si>
  <si>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</si>
  <si>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</si>
  <si>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</si>
  <si>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</si>
  <si>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</si>
  <si>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</si>
  <si>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</si>
  <si>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</si>
  <si>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</si>
  <si>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</si>
  <si>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</si>
  <si>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</si>
  <si>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</si>
  <si>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</si>
  <si>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</si>
  <si>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</si>
  <si>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</si>
  <si>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</si>
  <si>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</si>
  <si>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</si>
  <si>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</si>
  <si>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</si>
  <si>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</si>
  <si>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</si>
  <si>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</si>
  <si>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</si>
  <si>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</si>
  <si>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</si>
  <si>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</si>
  <si>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</si>
  <si>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</si>
  <si>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</si>
  <si>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</si>
  <si>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</si>
  <si>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</si>
  <si>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</si>
  <si>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</si>
  <si>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</si>
  <si>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</si>
  <si>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</si>
  <si>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</si>
  <si>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</si>
  <si>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</si>
  <si>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</si>
  <si>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</si>
  <si>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</si>
  <si>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</si>
  <si>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</si>
  <si>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</si>
  <si>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</si>
  <si>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</si>
  <si>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</si>
  <si>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</si>
  <si>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</si>
  <si>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</si>
  <si>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</si>
  <si>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</si>
  <si>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</si>
  <si>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</si>
  <si>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</si>
  <si>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</si>
  <si>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</si>
  <si>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</si>
  <si>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</si>
  <si>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</si>
  <si>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</si>
  <si>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</si>
  <si>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</si>
  <si>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</si>
  <si>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</si>
  <si>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</si>
  <si>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</si>
  <si>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</si>
  <si>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</si>
  <si>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</si>
  <si>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</si>
  <si>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</si>
  <si>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</si>
  <si>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</si>
  <si>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</si>
  <si>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</si>
  <si>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</si>
  <si>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</si>
  <si>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</si>
  <si>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</si>
  <si>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</si>
  <si>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</si>
  <si>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</si>
  <si>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</si>
  <si>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</si>
  <si>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</si>
  <si>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</si>
  <si>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</si>
  <si>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</si>
  <si>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</si>
  <si>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</si>
  <si>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</si>
  <si>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</si>
  <si>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</si>
  <si>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</si>
  <si>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</si>
  <si>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</si>
  <si>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</si>
  <si>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</si>
  <si>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</si>
  <si>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</si>
  <si>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</si>
  <si>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</si>
  <si>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</si>
  <si>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</si>
  <si>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</si>
  <si>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</si>
  <si>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</si>
  <si>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</si>
  <si>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</si>
  <si>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</si>
  <si>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</si>
  <si>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</si>
  <si>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</si>
  <si>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</si>
  <si>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</si>
  <si>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</si>
  <si>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</si>
  <si>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</si>
  <si>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</si>
  <si>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</si>
  <si>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</si>
  <si>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</si>
  <si>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</si>
  <si>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</si>
  <si>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</si>
  <si>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</si>
  <si>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</si>
  <si>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</si>
  <si>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</si>
  <si>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</si>
  <si>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</si>
  <si>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</si>
  <si>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</si>
  <si>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</si>
  <si>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</si>
  <si>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</si>
  <si>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</si>
  <si>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</si>
  <si>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</si>
  <si>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</si>
  <si>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</si>
  <si>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</si>
  <si>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</si>
  <si>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</si>
  <si>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</si>
  <si>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</si>
  <si>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</si>
  <si>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</si>
  <si>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</si>
  <si>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</si>
  <si>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</si>
  <si>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</si>
  <si>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</si>
  <si>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</si>
  <si>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</si>
  <si>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</si>
  <si>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</si>
  <si>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</si>
  <si>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</si>
  <si>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</si>
  <si>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</si>
  <si>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</si>
  <si>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</si>
  <si>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</si>
  <si>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</si>
  <si>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</si>
  <si>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</si>
  <si>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</si>
  <si>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</si>
  <si>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</si>
  <si>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</si>
  <si>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</si>
  <si>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</si>
  <si>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</si>
  <si>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</si>
  <si>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</si>
  <si>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</si>
  <si>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</si>
  <si>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</si>
  <si>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</si>
  <si>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</si>
  <si>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</si>
  <si>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</si>
  <si>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</si>
  <si>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</si>
  <si>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</si>
  <si>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</si>
  <si>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</si>
  <si>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</si>
  <si>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</si>
  <si>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</si>
  <si>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</si>
  <si>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</si>
  <si>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</si>
  <si>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</si>
  <si>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</si>
  <si>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</si>
  <si>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</si>
  <si>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</si>
  <si>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</si>
  <si>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</si>
  <si>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</si>
  <si>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</si>
  <si>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</si>
  <si>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</si>
  <si>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</si>
  <si>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</si>
  <si>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</si>
  <si>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</si>
  <si>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</si>
  <si>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</si>
  <si>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</si>
  <si>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</si>
  <si>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</si>
  <si>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</si>
  <si>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</si>
  <si>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</si>
  <si>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</si>
  <si>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</si>
  <si>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</si>
  <si>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</si>
  <si>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</si>
  <si>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</si>
  <si>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</si>
  <si>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</si>
  <si>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</si>
  <si>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</si>
  <si>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</si>
  <si>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</si>
  <si>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</si>
  <si>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</si>
  <si>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</si>
  <si>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</si>
  <si>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</si>
  <si>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</si>
  <si>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</si>
  <si>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</si>
  <si>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</si>
  <si>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</si>
  <si>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</si>
  <si>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</si>
  <si>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</si>
  <si>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</si>
  <si>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</si>
  <si>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</si>
  <si>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</si>
  <si>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</si>
  <si>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</si>
  <si>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</si>
  <si>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</si>
  <si>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</si>
  <si>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</si>
  <si>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</si>
  <si>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</si>
  <si>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</si>
  <si>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</si>
  <si>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</si>
  <si>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</si>
  <si>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</si>
  <si>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</si>
  <si>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</si>
  <si>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</si>
  <si>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</si>
  <si>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</si>
  <si>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</si>
  <si>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</si>
  <si>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</si>
  <si>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</si>
  <si>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</si>
  <si>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</si>
  <si>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</si>
  <si>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</si>
  <si>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</si>
  <si>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</si>
  <si>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</si>
  <si>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</si>
  <si>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</si>
  <si>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</si>
  <si>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</si>
  <si>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</si>
  <si>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</si>
  <si>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</si>
  <si>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</si>
  <si>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</si>
  <si>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</si>
  <si>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</si>
  <si>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</si>
  <si>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</si>
  <si>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</si>
  <si>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</si>
  <si>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</si>
  <si>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</si>
  <si>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</si>
  <si>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</si>
  <si>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</si>
  <si>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</si>
  <si>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</si>
  <si>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</si>
  <si>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</si>
  <si>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</si>
  <si>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</si>
  <si>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</si>
  <si>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</si>
  <si>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</si>
  <si>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</si>
  <si>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</si>
  <si>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</si>
  <si>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</si>
  <si>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</si>
  <si>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</si>
  <si>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</si>
  <si>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</si>
  <si>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</si>
  <si>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</si>
  <si>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</si>
  <si>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</si>
  <si>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</si>
  <si>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</si>
  <si>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</si>
  <si>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</si>
  <si>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</si>
  <si>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</si>
  <si>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</si>
  <si>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</si>
  <si>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</si>
  <si>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</si>
  <si>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</si>
  <si>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</si>
  <si>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</si>
  <si>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</si>
  <si>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</si>
  <si>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</si>
  <si>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</si>
  <si>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</si>
  <si>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</si>
  <si>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</si>
  <si>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</si>
  <si>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</si>
  <si>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</si>
  <si>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</si>
  <si>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</si>
  <si>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</si>
  <si>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</si>
  <si>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</si>
  <si>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</si>
  <si>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</si>
  <si>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</si>
  <si>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</si>
  <si>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</si>
  <si>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</si>
  <si>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</si>
  <si>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</si>
  <si>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</si>
  <si>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</si>
  <si>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</si>
  <si>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</si>
  <si>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</si>
  <si>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</si>
  <si>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</si>
  <si>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BROOKLINE</t>
  </si>
  <si>
    <t>08/99</t>
  </si>
  <si>
    <t>08/19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</si>
</sst>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_)"/>
    <numFmt numFmtId="165" formatCode="0_)"/>
    <numFmt numFmtId="166" formatCode="0.0%"/>
    <numFmt numFmtId="167" formatCode="0.0"/>
    <numFmt numFmtId="187" formatCode="&quot;$&quot;??0.00"/>
  </numFmts>
  <fonts count="39" x14ac:knownFonts="1">
    <font>
      <sz val="8"/>
      <name val="Arial"/>
    </font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  <font>
      <sz val="8.5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9">
    <xf numFmtId="0" fontId="0" fillId="0" borderId="0" xfId="0"/>
    <xf numFmtId="164" fontId="2" fillId="0" borderId="0" xfId="0" applyNumberFormat="1" applyFont="1" applyAlignment="1" applyProtection="1">
      <alignment horizontal="left"/>
    </xf>
    <xf numFmtId="165" fontId="2" fillId="0" borderId="0" xfId="0" applyNumberFormat="1" applyFont="1" applyAlignment="1" applyProtection="1">
      <alignment horizontal="left"/>
    </xf>
    <xf numFmtId="0" fontId="2" fillId="0" borderId="0" xfId="0" applyFont="1"/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Protection="1"/>
    <xf numFmtId="165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4" fontId="3" fillId="0" borderId="0" xfId="0" applyNumberFormat="1" applyFont="1" applyProtection="1">
      <protection locked="0"/>
    </xf>
    <xf numFmtId="0" fontId="2" fillId="0" borderId="1" xfId="0" applyFont="1" applyBorder="1"/>
    <xf numFmtId="0" fontId="0" fillId="0" borderId="2" xfId="0" applyBorder="1"/>
    <xf numFmtId="40" fontId="2" fillId="0" borderId="0" xfId="0" applyNumberFormat="1" applyFont="1"/>
    <xf numFmtId="40" fontId="2" fillId="0" borderId="0" xfId="0" applyNumberFormat="1" applyFont="1" applyAlignment="1" applyProtection="1">
      <alignment horizontal="left"/>
    </xf>
    <xf numFmtId="40" fontId="2" fillId="0" borderId="0" xfId="0" quotePrefix="1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left"/>
      <protection locked="0"/>
    </xf>
    <xf numFmtId="40" fontId="3" fillId="0" borderId="0" xfId="0" applyNumberFormat="1" applyFont="1" applyProtection="1">
      <protection locked="0"/>
    </xf>
    <xf numFmtId="40" fontId="2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4" fillId="0" borderId="0" xfId="0" applyNumberFormat="1" applyFont="1" applyProtection="1"/>
    <xf numFmtId="0" fontId="2" fillId="0" borderId="0" xfId="0" applyFont="1" applyAlignment="1">
      <alignment horizontal="center"/>
    </xf>
    <xf numFmtId="40" fontId="2" fillId="2" borderId="0" xfId="0" applyNumberFormat="1" applyFont="1" applyFill="1" applyAlignment="1" applyProtection="1">
      <alignment horizontal="left"/>
    </xf>
    <xf numFmtId="40" fontId="6" fillId="0" borderId="0" xfId="0" applyNumberFormat="1" applyFont="1" applyAlignment="1" applyProtection="1">
      <alignment horizontal="center"/>
    </xf>
    <xf numFmtId="40" fontId="6" fillId="0" borderId="0" xfId="0" applyNumberFormat="1" applyFont="1" applyAlignment="1" applyProtection="1">
      <alignment horizontal="left"/>
    </xf>
    <xf numFmtId="0" fontId="7" fillId="0" borderId="0" xfId="0" applyFont="1"/>
    <xf numFmtId="0" fontId="8" fillId="0" borderId="0" xfId="0" applyFont="1"/>
    <xf numFmtId="164" fontId="6" fillId="0" borderId="0" xfId="0" applyNumberFormat="1" applyFont="1" applyAlignment="1" applyProtection="1">
      <alignment horizontal="left"/>
    </xf>
    <xf numFmtId="164" fontId="7" fillId="0" borderId="0" xfId="0" applyNumberFormat="1" applyFont="1" applyAlignment="1" applyProtection="1">
      <alignment horizontal="left"/>
    </xf>
    <xf numFmtId="165" fontId="9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0" fillId="0" borderId="0" xfId="0" applyFont="1"/>
    <xf numFmtId="0" fontId="6" fillId="0" borderId="0" xfId="0" applyFont="1"/>
    <xf numFmtId="165" fontId="12" fillId="0" borderId="0" xfId="0" applyNumberFormat="1" applyFont="1" applyProtection="1">
      <protection locked="0"/>
    </xf>
    <xf numFmtId="165" fontId="2" fillId="0" borderId="0" xfId="0" applyNumberFormat="1" applyFont="1" applyBorder="1" applyAlignment="1" applyProtection="1">
      <alignment horizontal="left"/>
    </xf>
    <xf numFmtId="165" fontId="2" fillId="0" borderId="0" xfId="0" applyNumberFormat="1" applyFont="1" applyBorder="1" applyAlignment="1" applyProtection="1">
      <alignment horizontal="center"/>
    </xf>
    <xf numFmtId="164" fontId="6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center"/>
    </xf>
    <xf numFmtId="40" fontId="2" fillId="0" borderId="3" xfId="0" applyNumberFormat="1" applyFont="1" applyBorder="1" applyProtection="1"/>
    <xf numFmtId="40" fontId="0" fillId="0" borderId="3" xfId="0" applyNumberFormat="1" applyBorder="1"/>
    <xf numFmtId="0" fontId="10" fillId="0" borderId="3" xfId="0" applyFont="1" applyBorder="1"/>
    <xf numFmtId="0" fontId="2" fillId="0" borderId="3" xfId="0" applyFont="1" applyBorder="1" applyAlignment="1">
      <alignment horizontal="center"/>
    </xf>
    <xf numFmtId="40" fontId="2" fillId="2" borderId="3" xfId="0" applyNumberFormat="1" applyFont="1" applyFill="1" applyBorder="1" applyAlignment="1" applyProtection="1">
      <alignment horizontal="left"/>
    </xf>
    <xf numFmtId="0" fontId="6" fillId="0" borderId="3" xfId="0" applyFont="1" applyBorder="1"/>
    <xf numFmtId="40" fontId="2" fillId="0" borderId="3" xfId="0" applyNumberFormat="1" applyFont="1" applyBorder="1"/>
    <xf numFmtId="165" fontId="2" fillId="0" borderId="4" xfId="0" applyNumberFormat="1" applyFont="1" applyBorder="1" applyAlignment="1" applyProtection="1">
      <alignment horizontal="left"/>
    </xf>
    <xf numFmtId="40" fontId="2" fillId="2" borderId="4" xfId="0" applyNumberFormat="1" applyFont="1" applyFill="1" applyBorder="1" applyAlignment="1" applyProtection="1">
      <alignment horizontal="left"/>
    </xf>
    <xf numFmtId="164" fontId="6" fillId="0" borderId="4" xfId="0" applyNumberFormat="1" applyFont="1" applyBorder="1" applyAlignment="1" applyProtection="1">
      <alignment horizontal="left"/>
    </xf>
    <xf numFmtId="165" fontId="2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0" fillId="0" borderId="0" xfId="0" applyFont="1" applyBorder="1"/>
    <xf numFmtId="0" fontId="6" fillId="0" borderId="0" xfId="0" applyFont="1" applyBorder="1"/>
    <xf numFmtId="40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49" fontId="2" fillId="0" borderId="5" xfId="0" applyNumberFormat="1" applyFont="1" applyBorder="1" applyAlignment="1">
      <alignment horizontal="center"/>
    </xf>
    <xf numFmtId="0" fontId="2" fillId="0" borderId="6" xfId="0" applyFont="1" applyBorder="1"/>
    <xf numFmtId="165" fontId="2" fillId="0" borderId="6" xfId="0" applyNumberFormat="1" applyFont="1" applyBorder="1" applyAlignment="1" applyProtection="1">
      <alignment horizontal="left"/>
    </xf>
    <xf numFmtId="40" fontId="3" fillId="0" borderId="6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4" fillId="0" borderId="3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2" fillId="0" borderId="0" xfId="0" applyNumberFormat="1" applyFont="1" applyBorder="1" applyProtection="1"/>
    <xf numFmtId="165" fontId="3" fillId="0" borderId="0" xfId="0" applyNumberFormat="1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left"/>
    </xf>
    <xf numFmtId="164" fontId="6" fillId="0" borderId="0" xfId="0" applyNumberFormat="1" applyFont="1" applyBorder="1" applyAlignment="1" applyProtection="1">
      <alignment horizontal="left"/>
    </xf>
    <xf numFmtId="165" fontId="2" fillId="0" borderId="6" xfId="0" applyNumberFormat="1" applyFont="1" applyBorder="1" applyAlignment="1" applyProtection="1">
      <alignment horizontal="center"/>
    </xf>
    <xf numFmtId="40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164" fontId="6" fillId="0" borderId="6" xfId="0" applyNumberFormat="1" applyFont="1" applyBorder="1" applyAlignment="1" applyProtection="1">
      <alignment horizontal="left"/>
    </xf>
    <xf numFmtId="0" fontId="2" fillId="0" borderId="0" xfId="0" applyFont="1" applyBorder="1" applyAlignment="1">
      <alignment horizontal="center"/>
    </xf>
    <xf numFmtId="165" fontId="6" fillId="0" borderId="0" xfId="0" applyNumberFormat="1" applyFont="1" applyAlignment="1" applyProtection="1">
      <alignment horizontal="left"/>
    </xf>
    <xf numFmtId="40" fontId="2" fillId="0" borderId="0" xfId="0" applyNumberFormat="1" applyFont="1" applyBorder="1" applyAlignment="1">
      <alignment horizontal="center"/>
    </xf>
    <xf numFmtId="49" fontId="6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2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4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4" fillId="0" borderId="0" xfId="0" applyNumberFormat="1" applyFont="1" applyBorder="1" applyAlignment="1" applyProtection="1">
      <alignment horizontal="right"/>
    </xf>
    <xf numFmtId="40" fontId="4" fillId="0" borderId="0" xfId="0" applyNumberFormat="1" applyFont="1" applyAlignment="1" applyProtection="1">
      <alignment horizontal="right"/>
    </xf>
    <xf numFmtId="40" fontId="4" fillId="0" borderId="3" xfId="0" applyNumberFormat="1" applyFont="1" applyBorder="1" applyAlignment="1" applyProtection="1">
      <alignment horizontal="right"/>
    </xf>
    <xf numFmtId="0" fontId="6" fillId="0" borderId="0" xfId="0" applyFont="1" applyBorder="1" applyProtection="1"/>
    <xf numFmtId="0" fontId="10" fillId="0" borderId="3" xfId="0" applyFont="1" applyBorder="1" applyProtection="1"/>
    <xf numFmtId="0" fontId="10" fillId="0" borderId="0" xfId="0" applyFont="1" applyBorder="1" applyProtection="1"/>
    <xf numFmtId="0" fontId="11" fillId="0" borderId="0" xfId="0" applyFont="1" applyBorder="1" applyProtection="1"/>
    <xf numFmtId="0" fontId="13" fillId="0" borderId="0" xfId="0" applyFont="1" applyBorder="1" applyProtection="1"/>
    <xf numFmtId="40" fontId="3" fillId="0" borderId="0" xfId="0" applyNumberFormat="1" applyFont="1" applyProtection="1"/>
    <xf numFmtId="40" fontId="14" fillId="0" borderId="0" xfId="0" applyNumberFormat="1" applyFont="1" applyProtection="1"/>
    <xf numFmtId="40" fontId="14" fillId="0" borderId="0" xfId="0" applyNumberFormat="1" applyFont="1" applyBorder="1" applyProtection="1"/>
    <xf numFmtId="40" fontId="14" fillId="0" borderId="3" xfId="0" applyNumberFormat="1" applyFont="1" applyBorder="1" applyProtection="1"/>
    <xf numFmtId="40" fontId="4" fillId="0" borderId="0" xfId="0" applyNumberFormat="1" applyFont="1" applyBorder="1" applyProtection="1"/>
    <xf numFmtId="40" fontId="14" fillId="0" borderId="0" xfId="0" applyNumberFormat="1" applyFont="1" applyBorder="1" applyAlignment="1" applyProtection="1">
      <alignment horizontal="center"/>
    </xf>
    <xf numFmtId="4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right" vertical="justify"/>
    </xf>
    <xf numFmtId="0" fontId="2" fillId="0" borderId="0" xfId="0" applyFont="1" applyBorder="1" applyAlignment="1" applyProtection="1">
      <alignment horizontal="center"/>
    </xf>
    <xf numFmtId="40" fontId="4" fillId="0" borderId="0" xfId="0" applyNumberFormat="1" applyFont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40" fontId="4" fillId="0" borderId="3" xfId="0" applyNumberFormat="1" applyFont="1" applyBorder="1" applyAlignment="1" applyProtection="1">
      <alignment horizontal="right" vertical="justify"/>
    </xf>
    <xf numFmtId="40" fontId="4" fillId="0" borderId="0" xfId="0" applyNumberFormat="1" applyFont="1" applyBorder="1" applyAlignment="1" applyProtection="1">
      <alignment horizontal="right" vertical="justify"/>
    </xf>
    <xf numFmtId="49" fontId="2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3" fillId="0" borderId="0" xfId="0" applyNumberFormat="1" applyFont="1" applyAlignment="1" applyProtection="1"/>
    <xf numFmtId="40" fontId="14" fillId="0" borderId="0" xfId="0" applyNumberFormat="1" applyFont="1" applyAlignment="1" applyProtection="1">
      <alignment horizontal="center" vertical="justify"/>
    </xf>
    <xf numFmtId="40" fontId="14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0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quotePrefix="1" applyNumberFormat="1" applyFont="1" applyAlignment="1" applyProtection="1">
      <alignment horizontal="left"/>
    </xf>
    <xf numFmtId="14" fontId="2" fillId="0" borderId="0" xfId="0" quotePrefix="1" applyNumberFormat="1" applyFont="1" applyAlignment="1" applyProtection="1">
      <alignment horizontal="left"/>
    </xf>
    <xf numFmtId="40" fontId="4" fillId="0" borderId="0" xfId="0" quotePrefix="1" applyNumberFormat="1" applyFont="1" applyBorder="1" applyAlignment="1" applyProtection="1">
      <alignment horizontal="left" vertical="justify"/>
    </xf>
    <xf numFmtId="40" fontId="14" fillId="0" borderId="0" xfId="0" applyNumberFormat="1" applyFont="1" applyAlignment="1" applyProtection="1">
      <alignment horizontal="centerContinuous" vertical="justify"/>
    </xf>
    <xf numFmtId="40" fontId="14" fillId="0" borderId="0" xfId="0" applyNumberFormat="1" applyFont="1" applyAlignment="1" applyProtection="1">
      <alignment horizontal="centerContinuous"/>
    </xf>
    <xf numFmtId="40" fontId="2" fillId="0" borderId="0" xfId="0" applyNumberFormat="1" applyFont="1" applyProtection="1">
      <protection locked="0"/>
    </xf>
    <xf numFmtId="40" fontId="2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2" fillId="0" borderId="0" xfId="0" applyFont="1" applyProtection="1"/>
    <xf numFmtId="0" fontId="6" fillId="0" borderId="0" xfId="0" applyFont="1" applyProtection="1"/>
    <xf numFmtId="40" fontId="15" fillId="0" borderId="0" xfId="0" applyNumberFormat="1" applyFont="1"/>
    <xf numFmtId="40" fontId="4" fillId="0" borderId="4" xfId="0" applyNumberFormat="1" applyFont="1" applyBorder="1" applyProtection="1"/>
    <xf numFmtId="40" fontId="16" fillId="0" borderId="4" xfId="0" applyNumberFormat="1" applyFont="1" applyBorder="1"/>
    <xf numFmtId="0" fontId="0" fillId="0" borderId="0" xfId="0" applyAlignment="1"/>
    <xf numFmtId="0" fontId="2" fillId="0" borderId="0" xfId="0" applyNumberFormat="1" applyFont="1" applyAlignment="1" applyProtection="1">
      <alignment horizontal="left"/>
    </xf>
    <xf numFmtId="0" fontId="2" fillId="0" borderId="0" xfId="0" applyNumberFormat="1" applyFont="1" applyProtection="1">
      <protection locked="0"/>
    </xf>
    <xf numFmtId="40" fontId="14" fillId="0" borderId="0" xfId="0" applyNumberFormat="1" applyFont="1" applyAlignment="1" applyProtection="1"/>
    <xf numFmtId="40" fontId="4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4" fillId="0" borderId="3" xfId="0" applyNumberFormat="1" applyFont="1" applyBorder="1" applyProtection="1"/>
    <xf numFmtId="40" fontId="4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2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3" fillId="0" borderId="0" xfId="0" applyNumberFormat="1" applyFont="1" applyProtection="1">
      <protection locked="0"/>
    </xf>
    <xf numFmtId="40" fontId="4" fillId="0" borderId="0" xfId="0" applyNumberFormat="1" applyFont="1" applyBorder="1" applyAlignment="1" applyProtection="1">
      <alignment horizontal="left"/>
    </xf>
    <xf numFmtId="40" fontId="14" fillId="0" borderId="0" xfId="0" quotePrefix="1" applyNumberFormat="1" applyFont="1" applyAlignment="1" applyProtection="1">
      <alignment horizontal="left"/>
    </xf>
    <xf numFmtId="0" fontId="4" fillId="0" borderId="3" xfId="0" applyNumberFormat="1" applyFont="1" applyBorder="1" applyAlignment="1" applyProtection="1">
      <alignment horizontal="center" vertical="justify"/>
    </xf>
    <xf numFmtId="40" fontId="4" fillId="0" borderId="3" xfId="0" applyNumberFormat="1" applyFont="1" applyBorder="1" applyAlignment="1" applyProtection="1">
      <alignment horizontal="center" vertical="justify"/>
    </xf>
    <xf numFmtId="40" fontId="17" fillId="0" borderId="0" xfId="0" quotePrefix="1" applyNumberFormat="1" applyFont="1" applyBorder="1" applyAlignment="1" applyProtection="1">
      <alignment horizontal="center" vertical="justify"/>
    </xf>
    <xf numFmtId="40" fontId="17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 applyProtection="1">
      <alignment horizontal="left"/>
    </xf>
    <xf numFmtId="0" fontId="2" fillId="0" borderId="0" xfId="0" applyFont="1" applyAlignment="1">
      <alignment horizontal="left"/>
    </xf>
    <xf numFmtId="49" fontId="20" fillId="0" borderId="0" xfId="0" applyNumberFormat="1" applyFont="1" applyAlignment="1" applyProtection="1">
      <alignment horizontal="left"/>
    </xf>
    <xf numFmtId="40" fontId="17" fillId="0" borderId="0" xfId="0" applyNumberFormat="1" applyFont="1" applyProtection="1"/>
    <xf numFmtId="0" fontId="21" fillId="0" borderId="0" xfId="0" applyFont="1" applyBorder="1" applyAlignment="1" applyProtection="1">
      <alignment horizontal="center"/>
    </xf>
    <xf numFmtId="14" fontId="21" fillId="0" borderId="0" xfId="0" quotePrefix="1" applyNumberFormat="1" applyFont="1" applyAlignment="1" applyProtection="1">
      <alignment horizontal="left"/>
    </xf>
    <xf numFmtId="40" fontId="17" fillId="0" borderId="0" xfId="0" applyNumberFormat="1" applyFont="1" applyAlignment="1" applyProtection="1">
      <alignment horizontal="right" vertical="justify"/>
    </xf>
    <xf numFmtId="40" fontId="17" fillId="0" borderId="0" xfId="0" quotePrefix="1" applyNumberFormat="1" applyFont="1" applyAlignment="1" applyProtection="1">
      <alignment horizontal="left" vertical="justify"/>
    </xf>
    <xf numFmtId="40" fontId="17" fillId="0" borderId="0" xfId="0" applyNumberFormat="1" applyFont="1" applyAlignment="1" applyProtection="1">
      <alignment horizontal="center" vertical="justify"/>
      <protection locked="0"/>
    </xf>
    <xf numFmtId="40" fontId="17" fillId="0" borderId="0" xfId="0" applyNumberFormat="1" applyFont="1" applyAlignment="1" applyProtection="1">
      <alignment horizontal="right"/>
    </xf>
    <xf numFmtId="165" fontId="22" fillId="0" borderId="0" xfId="0" applyNumberFormat="1" applyFont="1" applyProtection="1">
      <protection locked="0"/>
    </xf>
    <xf numFmtId="0" fontId="21" fillId="0" borderId="0" xfId="0" applyFont="1"/>
    <xf numFmtId="164" fontId="23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/>
    </xf>
    <xf numFmtId="40" fontId="19" fillId="0" borderId="3" xfId="0" applyNumberFormat="1" applyFont="1" applyBorder="1" applyProtection="1"/>
    <xf numFmtId="40" fontId="19" fillId="0" borderId="0" xfId="0" applyNumberFormat="1" applyFont="1" applyProtection="1"/>
    <xf numFmtId="40" fontId="4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2" fillId="0" borderId="0" xfId="0" applyNumberFormat="1" applyFont="1" applyBorder="1" applyProtection="1">
      <protection locked="0"/>
    </xf>
    <xf numFmtId="40" fontId="2" fillId="0" borderId="0" xfId="0" quotePrefix="1" applyNumberFormat="1" applyFont="1" applyBorder="1" applyAlignment="1">
      <alignment horizontal="center"/>
    </xf>
    <xf numFmtId="40" fontId="14" fillId="0" borderId="0" xfId="0" quotePrefix="1" applyNumberFormat="1" applyFont="1" applyProtection="1"/>
    <xf numFmtId="38" fontId="0" fillId="0" borderId="0" xfId="0" applyNumberFormat="1"/>
    <xf numFmtId="38" fontId="10" fillId="0" borderId="0" xfId="0" applyNumberFormat="1" applyFont="1"/>
    <xf numFmtId="0" fontId="10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0" fillId="0" borderId="0" xfId="0" applyNumberFormat="1" applyFont="1"/>
    <xf numFmtId="0" fontId="11" fillId="0" borderId="0" xfId="0" applyFont="1"/>
    <xf numFmtId="49" fontId="26" fillId="0" borderId="0" xfId="0" applyNumberFormat="1" applyFont="1"/>
    <xf numFmtId="0" fontId="27" fillId="0" borderId="0" xfId="0" applyFont="1"/>
    <xf numFmtId="0" fontId="27" fillId="0" borderId="0" xfId="0" quotePrefix="1" applyFont="1" applyAlignment="1">
      <alignment horizontal="left"/>
    </xf>
    <xf numFmtId="0" fontId="11" fillId="0" borderId="0" xfId="0" quotePrefix="1" applyFont="1" applyBorder="1" applyAlignment="1" applyProtection="1">
      <alignment horizontal="left"/>
    </xf>
    <xf numFmtId="40" fontId="4" fillId="0" borderId="0" xfId="0" quotePrefix="1" applyNumberFormat="1" applyFont="1" applyAlignment="1" applyProtection="1">
      <alignment horizontal="left"/>
    </xf>
    <xf numFmtId="40" fontId="19" fillId="0" borderId="0" xfId="0" quotePrefix="1" applyNumberFormat="1" applyFont="1" applyAlignment="1" applyProtection="1">
      <alignment horizontal="left"/>
    </xf>
    <xf numFmtId="0" fontId="2" fillId="0" borderId="4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left"/>
    </xf>
    <xf numFmtId="40" fontId="4" fillId="0" borderId="4" xfId="0" applyNumberFormat="1" applyFont="1" applyBorder="1" applyAlignment="1" applyProtection="1">
      <alignment horizontal="right"/>
    </xf>
    <xf numFmtId="40" fontId="2" fillId="2" borderId="0" xfId="0" applyNumberFormat="1" applyFont="1" applyFill="1" applyBorder="1" applyAlignment="1" applyProtection="1">
      <alignment horizontal="left"/>
    </xf>
    <xf numFmtId="0" fontId="2" fillId="0" borderId="3" xfId="0" applyNumberFormat="1" applyFont="1" applyBorder="1" applyAlignment="1" applyProtection="1">
      <alignment horizontal="center"/>
    </xf>
    <xf numFmtId="0" fontId="2" fillId="0" borderId="3" xfId="0" applyNumberFormat="1" applyFont="1" applyBorder="1" applyAlignment="1" applyProtection="1">
      <alignment horizontal="left"/>
    </xf>
    <xf numFmtId="0" fontId="2" fillId="0" borderId="4" xfId="0" applyNumberFormat="1" applyFont="1" applyBorder="1" applyAlignment="1" applyProtection="1">
      <alignment horizontal="left"/>
    </xf>
    <xf numFmtId="164" fontId="21" fillId="0" borderId="0" xfId="0" applyNumberFormat="1" applyFont="1" applyAlignment="1" applyProtection="1">
      <alignment horizontal="left"/>
    </xf>
    <xf numFmtId="40" fontId="21" fillId="0" borderId="0" xfId="0" applyNumberFormat="1" applyFont="1" applyProtection="1"/>
    <xf numFmtId="40" fontId="4" fillId="0" borderId="5" xfId="0" applyNumberFormat="1" applyFont="1" applyBorder="1" applyProtection="1"/>
    <xf numFmtId="0" fontId="2" fillId="0" borderId="5" xfId="0" applyFont="1" applyBorder="1" applyAlignment="1">
      <alignment horizontal="center"/>
    </xf>
    <xf numFmtId="0" fontId="2" fillId="0" borderId="5" xfId="0" applyNumberFormat="1" applyFont="1" applyBorder="1" applyAlignment="1" applyProtection="1">
      <alignment horizontal="center"/>
    </xf>
    <xf numFmtId="165" fontId="2" fillId="0" borderId="5" xfId="0" applyNumberFormat="1" applyFont="1" applyBorder="1" applyAlignment="1" applyProtection="1">
      <alignment horizontal="left"/>
    </xf>
    <xf numFmtId="40" fontId="3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2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0" fillId="3" borderId="0" xfId="0" applyNumberFormat="1" applyFont="1" applyFill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1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1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2" fillId="4" borderId="0" xfId="0" applyNumberFormat="1" applyFont="1" applyFill="1" applyAlignment="1" applyProtection="1">
      <alignment horizontal="center"/>
    </xf>
    <xf numFmtId="40" fontId="21" fillId="0" borderId="0" xfId="0" applyNumberFormat="1" applyFont="1" applyAlignment="1" applyProtection="1">
      <alignment horizontal="center"/>
    </xf>
    <xf numFmtId="40" fontId="21" fillId="0" borderId="0" xfId="0" applyNumberFormat="1" applyFont="1"/>
    <xf numFmtId="0" fontId="6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0" fontId="10" fillId="0" borderId="14" xfId="0" applyNumberFormat="1" applyFont="1" applyBorder="1"/>
    <xf numFmtId="4" fontId="10" fillId="0" borderId="0" xfId="0" applyNumberFormat="1" applyFont="1" applyBorder="1"/>
    <xf numFmtId="4" fontId="10" fillId="0" borderId="5" xfId="0" applyNumberFormat="1" applyFont="1" applyBorder="1"/>
    <xf numFmtId="49" fontId="5" fillId="0" borderId="0" xfId="0" applyNumberFormat="1" applyFont="1"/>
    <xf numFmtId="0" fontId="10" fillId="0" borderId="0" xfId="0" applyFont="1" applyAlignment="1">
      <alignment horizontal="right"/>
    </xf>
    <xf numFmtId="4" fontId="10" fillId="0" borderId="14" xfId="0" applyNumberFormat="1" applyFont="1" applyBorder="1"/>
    <xf numFmtId="40" fontId="10" fillId="0" borderId="14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center"/>
    </xf>
    <xf numFmtId="40" fontId="6" fillId="0" borderId="0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164" fontId="24" fillId="0" borderId="0" xfId="0" applyNumberFormat="1" applyFont="1" applyAlignment="1" applyProtection="1">
      <alignment horizontal="left"/>
    </xf>
    <xf numFmtId="4" fontId="5" fillId="0" borderId="0" xfId="0" applyNumberFormat="1" applyFont="1" applyProtection="1">
      <protection locked="0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0" fillId="0" borderId="0" xfId="0" applyNumberFormat="1" applyFont="1"/>
    <xf numFmtId="40" fontId="10" fillId="0" borderId="8" xfId="0" applyNumberFormat="1" applyFont="1" applyBorder="1"/>
    <xf numFmtId="2" fontId="5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166" fontId="10" fillId="0" borderId="0" xfId="0" applyNumberFormat="1" applyFont="1"/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2" fillId="0" borderId="0" xfId="0" applyFont="1"/>
    <xf numFmtId="49" fontId="27" fillId="0" borderId="0" xfId="0" applyNumberFormat="1" applyFont="1" applyAlignment="1">
      <alignment horizontal="left"/>
    </xf>
    <xf numFmtId="0" fontId="5" fillId="0" borderId="0" xfId="0" applyFont="1"/>
    <xf numFmtId="166" fontId="5" fillId="0" borderId="0" xfId="0" applyNumberFormat="1" applyFont="1"/>
    <xf numFmtId="0" fontId="37" fillId="0" borderId="0" xfId="0" applyFont="1"/>
    <xf numFmtId="0" fontId="26" fillId="0" borderId="0" xfId="0" applyFont="1"/>
    <xf numFmtId="187" fontId="38" fillId="0" borderId="0" xfId="1" applyNumberFormat="1" applyFont="1" applyAlignment="1" applyProtection="1">
      <alignment horizontal="right" vertical="top"/>
      <protection locked="0"/>
    </xf>
    <xf numFmtId="0" fontId="27" fillId="0" borderId="0" xfId="0" applyFont="1" applyAlignment="1">
      <alignment horizontal="center"/>
    </xf>
    <xf numFmtId="0" fontId="27" fillId="0" borderId="0" xfId="0" applyFont="1" applyAlignment="1"/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/>
    <xf numFmtId="0" fontId="25" fillId="0" borderId="0" xfId="0" applyFont="1" applyAlignment="1">
      <alignment horizontal="center"/>
    </xf>
    <xf numFmtId="49" fontId="11" fillId="0" borderId="0" xfId="0" applyNumberFormat="1" applyFont="1" applyBorder="1" applyAlignment="1" applyProtection="1">
      <alignment horizontal="left"/>
      <protection locked="0"/>
    </xf>
    <xf numFmtId="49" fontId="11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center"/>
    </xf>
    <xf numFmtId="49" fontId="11" fillId="0" borderId="13" xfId="0" applyNumberFormat="1" applyFont="1" applyBorder="1" applyAlignment="1" applyProtection="1">
      <alignment horizontal="left"/>
      <protection locked="0"/>
    </xf>
    <xf numFmtId="49" fontId="11" fillId="0" borderId="22" xfId="0" applyNumberFormat="1" applyFont="1" applyBorder="1" applyAlignment="1" applyProtection="1">
      <alignment horizontal="left"/>
      <protection locked="0"/>
    </xf>
    <xf numFmtId="0" fontId="29" fillId="0" borderId="0" xfId="0" applyFont="1" applyAlignment="1" applyProtection="1">
      <alignment horizontal="center"/>
    </xf>
    <xf numFmtId="0" fontId="30" fillId="0" borderId="1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28" fillId="0" borderId="21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31" fillId="0" borderId="0" xfId="0" applyNumberFormat="1" applyFont="1" applyBorder="1" applyAlignment="1"/>
    <xf numFmtId="0" fontId="31" fillId="0" borderId="0" xfId="0" applyFont="1" applyBorder="1" applyAlignment="1"/>
    <xf numFmtId="49" fontId="11" fillId="0" borderId="0" xfId="0" applyNumberFormat="1" applyFont="1" applyAlignment="1" applyProtection="1">
      <alignment horizontal="left"/>
      <protection locked="0"/>
    </xf>
    <xf numFmtId="49" fontId="11" fillId="0" borderId="0" xfId="0" applyNumberFormat="1" applyFont="1" applyBorder="1" applyAlignment="1" applyProtection="1">
      <alignment horizontal="left"/>
    </xf>
    <xf numFmtId="49" fontId="11" fillId="0" borderId="10" xfId="0" applyNumberFormat="1" applyFont="1" applyBorder="1" applyAlignment="1" applyProtection="1">
      <alignment horizontal="left"/>
    </xf>
    <xf numFmtId="49" fontId="1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4B7C-4802-4A76-8043-2145EBDE29BB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28" activePane="bottomRight" state="frozen"/>
      <selection pane="topRight" activeCell="F1" sqref="F1"/>
      <selection pane="bottomLeft" activeCell="A4" sqref="A4"/>
      <selection pane="bottomRight" activeCell="G655" sqref="G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71</v>
      </c>
      <c r="C2" s="21">
        <v>71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691654.37</v>
      </c>
      <c r="G9" s="18">
        <v>11145.49</v>
      </c>
      <c r="H9" s="18">
        <v>26697</v>
      </c>
      <c r="I9" s="18"/>
      <c r="J9" s="67">
        <f>SUM(I431)</f>
        <v>27086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386.6</v>
      </c>
      <c r="G10" s="18"/>
      <c r="H10" s="18"/>
      <c r="I10" s="18"/>
      <c r="J10" s="67">
        <f>SUM(I432)</f>
        <v>27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112876.67</v>
      </c>
      <c r="G12" s="18"/>
      <c r="H12" s="18"/>
      <c r="I12" s="18"/>
      <c r="J12" s="67">
        <f>SUM(I433)</f>
        <v>10000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4781.78</v>
      </c>
      <c r="G13" s="18">
        <v>3563.2</v>
      </c>
      <c r="H13" s="18">
        <v>86050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170</v>
      </c>
      <c r="G14" s="18">
        <v>4814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271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1839.54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811708.96000000008</v>
      </c>
      <c r="G19" s="41">
        <f>SUM(G9:G18)</f>
        <v>19522.689999999999</v>
      </c>
      <c r="H19" s="41">
        <f>SUM(H9:H18)</f>
        <v>112747</v>
      </c>
      <c r="I19" s="41">
        <f>SUM(I9:I18)</f>
        <v>0</v>
      </c>
      <c r="J19" s="41">
        <f>SUM(J9:J18)</f>
        <v>37113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10000</v>
      </c>
      <c r="G23" s="18">
        <v>15069.69</v>
      </c>
      <c r="H23" s="18">
        <v>78437.58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38128.769999999997</v>
      </c>
      <c r="G24" s="18"/>
      <c r="H24" s="18">
        <v>215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30127.61</v>
      </c>
      <c r="G25" s="18"/>
      <c r="H25" s="18">
        <v>3237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32555.49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16282.43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4743.3900000000003</v>
      </c>
      <c r="G31" s="18">
        <v>4453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>
        <v>26697</v>
      </c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131837.69000000003</v>
      </c>
      <c r="G33" s="41">
        <f>SUM(G23:G32)</f>
        <v>19522.690000000002</v>
      </c>
      <c r="H33" s="41">
        <f>SUM(H23:H32)</f>
        <v>108586.58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47293.919999999998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50000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>
        <v>4160.42</v>
      </c>
      <c r="I41" s="18"/>
      <c r="J41" s="13">
        <f>SUM(I449)</f>
        <v>37113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582577.35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679871.27</v>
      </c>
      <c r="G43" s="41">
        <f>SUM(G35:G42)</f>
        <v>0</v>
      </c>
      <c r="H43" s="41">
        <f>SUM(H35:H42)</f>
        <v>4160.42</v>
      </c>
      <c r="I43" s="41">
        <f>SUM(I35:I42)</f>
        <v>0</v>
      </c>
      <c r="J43" s="41">
        <f>SUM(J35:J42)</f>
        <v>37113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811708.96000000008</v>
      </c>
      <c r="G44" s="41">
        <f>G43+G33</f>
        <v>19522.690000000002</v>
      </c>
      <c r="H44" s="41">
        <f>H43+H33</f>
        <v>112747</v>
      </c>
      <c r="I44" s="41">
        <f>I43+I33</f>
        <v>0</v>
      </c>
      <c r="J44" s="41">
        <f>J43+J33</f>
        <v>37113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5456510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5456510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26740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26740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2570.75</v>
      </c>
      <c r="G88" s="18">
        <v>55.55</v>
      </c>
      <c r="H88" s="18"/>
      <c r="I88" s="18"/>
      <c r="J88" s="18">
        <v>27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125979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1810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26066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9136.76</v>
      </c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347.45</v>
      </c>
      <c r="G102" s="18">
        <v>532</v>
      </c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13864.960000000001</v>
      </c>
      <c r="G103" s="41">
        <f>SUM(G88:G102)</f>
        <v>126566.55</v>
      </c>
      <c r="H103" s="41">
        <f>SUM(H88:H102)</f>
        <v>26066</v>
      </c>
      <c r="I103" s="41">
        <f>SUM(I88:I102)</f>
        <v>0</v>
      </c>
      <c r="J103" s="41">
        <f>SUM(J88:J102)</f>
        <v>27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5497114.96</v>
      </c>
      <c r="G104" s="41">
        <f>G52+G103</f>
        <v>126566.55</v>
      </c>
      <c r="H104" s="41">
        <f>H52+H71+H86+H103</f>
        <v>26066</v>
      </c>
      <c r="I104" s="41">
        <f>I52+I103</f>
        <v>0</v>
      </c>
      <c r="J104" s="41">
        <f>J52+J103</f>
        <v>27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1948876.79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651923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70685.11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>
        <v>7450</v>
      </c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2671484.9</v>
      </c>
      <c r="G113" s="41">
        <f>SUM(G109:G112)</f>
        <v>7450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82388.2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69487.11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1879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151875.31</v>
      </c>
      <c r="G128" s="41">
        <f>SUM(G115:G127)</f>
        <v>1879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2823360.21</v>
      </c>
      <c r="G132" s="41">
        <f>G113+SUM(G128:G129)</f>
        <v>9329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385.33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65190.17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36744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5618.91+186674.59</f>
        <v>192293.5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63734.39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63734.39</v>
      </c>
      <c r="G154" s="41">
        <f>SUM(G142:G153)</f>
        <v>36744</v>
      </c>
      <c r="H154" s="41">
        <f>SUM(H142:H153)</f>
        <v>257869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63734.39</v>
      </c>
      <c r="G161" s="41">
        <f>G139+G154+SUM(G155:G160)</f>
        <v>36744</v>
      </c>
      <c r="H161" s="41">
        <f>H139+H154+SUM(H155:H160)</f>
        <v>257869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25238</v>
      </c>
      <c r="H171" s="18"/>
      <c r="I171" s="18"/>
      <c r="J171" s="18">
        <v>10000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25238</v>
      </c>
      <c r="H175" s="41">
        <f>SUM(H171:H174)</f>
        <v>0</v>
      </c>
      <c r="I175" s="41">
        <f>SUM(I171:I174)</f>
        <v>0</v>
      </c>
      <c r="J175" s="41">
        <f>SUM(J171:J174)</f>
        <v>10000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25238</v>
      </c>
      <c r="H184" s="41">
        <f>+H175+SUM(H180:H183)</f>
        <v>0</v>
      </c>
      <c r="I184" s="41">
        <f>I169+I175+SUM(I180:I183)</f>
        <v>0</v>
      </c>
      <c r="J184" s="41">
        <f>J175</f>
        <v>10000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8384209.5599999996</v>
      </c>
      <c r="G185" s="47">
        <f>G104+G132+G161+G184</f>
        <v>197877.55</v>
      </c>
      <c r="H185" s="47">
        <f>H104+H132+H161+H184</f>
        <v>283935</v>
      </c>
      <c r="I185" s="47">
        <f>I104+I132+I161+I184</f>
        <v>0</v>
      </c>
      <c r="J185" s="47">
        <f>J104+J132+J184</f>
        <v>10027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2490379.19</v>
      </c>
      <c r="G189" s="18">
        <v>759300.6</v>
      </c>
      <c r="H189" s="18">
        <f>51493.45+3887.2+23.2</f>
        <v>55403.849999999991</v>
      </c>
      <c r="I189" s="18">
        <v>57595.77</v>
      </c>
      <c r="J189" s="18">
        <f>7525.91+3625</f>
        <v>11150.91</v>
      </c>
      <c r="K189" s="18">
        <v>326.5</v>
      </c>
      <c r="L189" s="19">
        <f>SUM(F189:K189)</f>
        <v>3374156.8200000003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929188.62</v>
      </c>
      <c r="G190" s="18">
        <v>283303.64</v>
      </c>
      <c r="H190" s="18">
        <v>193543.1</v>
      </c>
      <c r="I190" s="18">
        <v>11872.8</v>
      </c>
      <c r="J190" s="18">
        <f>3313.15+19.36</f>
        <v>3332.51</v>
      </c>
      <c r="K190" s="18"/>
      <c r="L190" s="19">
        <f>SUM(F190:K190)</f>
        <v>1421240.6700000002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562038</v>
      </c>
      <c r="G194" s="18">
        <v>171453.24</v>
      </c>
      <c r="H194" s="18">
        <v>65031.040000000001</v>
      </c>
      <c r="I194" s="18">
        <v>19572.52</v>
      </c>
      <c r="J194" s="18">
        <v>2662.36</v>
      </c>
      <c r="K194" s="18"/>
      <c r="L194" s="19">
        <f t="shared" ref="L194:L200" si="0">SUM(F194:K194)</f>
        <v>820757.16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126914.75</v>
      </c>
      <c r="G195" s="18">
        <v>47582.63</v>
      </c>
      <c r="H195" s="18">
        <v>300</v>
      </c>
      <c r="I195" s="18">
        <v>5334.22</v>
      </c>
      <c r="J195" s="18">
        <v>5053.3900000000003</v>
      </c>
      <c r="K195" s="18"/>
      <c r="L195" s="19">
        <f t="shared" si="0"/>
        <v>185184.99000000002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>
        <v>273079.82</v>
      </c>
      <c r="I196" s="18">
        <v>1576.35</v>
      </c>
      <c r="J196" s="18"/>
      <c r="K196" s="18"/>
      <c r="L196" s="19">
        <f t="shared" si="0"/>
        <v>274656.17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355503.68</v>
      </c>
      <c r="G197" s="18">
        <v>108390.79</v>
      </c>
      <c r="H197" s="18">
        <v>39799.980000000003</v>
      </c>
      <c r="I197" s="18">
        <v>4970.51</v>
      </c>
      <c r="J197" s="18">
        <v>5599.64</v>
      </c>
      <c r="K197" s="18">
        <v>2476</v>
      </c>
      <c r="L197" s="19">
        <f t="shared" si="0"/>
        <v>516740.6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215079.66</v>
      </c>
      <c r="G199" s="18">
        <v>65576.41</v>
      </c>
      <c r="H199" s="18">
        <f>282564.07+1055</f>
        <v>283619.07</v>
      </c>
      <c r="I199" s="18">
        <v>188616.69</v>
      </c>
      <c r="J199" s="18">
        <v>9826.77</v>
      </c>
      <c r="K199" s="18"/>
      <c r="L199" s="19">
        <f t="shared" si="0"/>
        <v>762718.60000000009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299821.18+7035.55</f>
        <v>306856.73</v>
      </c>
      <c r="I200" s="18">
        <v>48238.2</v>
      </c>
      <c r="J200" s="18"/>
      <c r="K200" s="18"/>
      <c r="L200" s="19">
        <f t="shared" si="0"/>
        <v>355094.93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4679103.9000000004</v>
      </c>
      <c r="G203" s="41">
        <f t="shared" si="1"/>
        <v>1435607.3099999998</v>
      </c>
      <c r="H203" s="41">
        <f t="shared" si="1"/>
        <v>1217633.5900000001</v>
      </c>
      <c r="I203" s="41">
        <f t="shared" si="1"/>
        <v>337777.06</v>
      </c>
      <c r="J203" s="41">
        <f t="shared" si="1"/>
        <v>37625.58</v>
      </c>
      <c r="K203" s="41">
        <f t="shared" si="1"/>
        <v>2802.5</v>
      </c>
      <c r="L203" s="41">
        <f t="shared" si="1"/>
        <v>7710549.9399999995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0</v>
      </c>
      <c r="G210" s="18">
        <v>0</v>
      </c>
      <c r="H210" s="18">
        <v>0</v>
      </c>
      <c r="I210" s="18">
        <v>0</v>
      </c>
      <c r="J210" s="18">
        <v>0</v>
      </c>
      <c r="K210" s="18">
        <v>0</v>
      </c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0</v>
      </c>
      <c r="G212" s="18">
        <v>0</v>
      </c>
      <c r="H212" s="18">
        <v>0</v>
      </c>
      <c r="I212" s="18">
        <v>0</v>
      </c>
      <c r="J212" s="18">
        <v>0</v>
      </c>
      <c r="K212" s="18">
        <v>0</v>
      </c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0</v>
      </c>
      <c r="G213" s="18">
        <v>0</v>
      </c>
      <c r="H213" s="18">
        <v>0</v>
      </c>
      <c r="I213" s="18">
        <v>0</v>
      </c>
      <c r="J213" s="18">
        <v>0</v>
      </c>
      <c r="K213" s="18">
        <v>0</v>
      </c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0</v>
      </c>
      <c r="G228" s="18">
        <v>0</v>
      </c>
      <c r="H228" s="18">
        <v>0</v>
      </c>
      <c r="I228" s="18">
        <v>0</v>
      </c>
      <c r="J228" s="18">
        <v>0</v>
      </c>
      <c r="K228" s="18">
        <v>0</v>
      </c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0</v>
      </c>
      <c r="G231" s="18">
        <v>0</v>
      </c>
      <c r="H231" s="18">
        <v>0</v>
      </c>
      <c r="I231" s="18">
        <v>0</v>
      </c>
      <c r="J231" s="18">
        <v>0</v>
      </c>
      <c r="K231" s="18">
        <v>0</v>
      </c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>
        <v>0</v>
      </c>
      <c r="G246" s="18">
        <v>0</v>
      </c>
      <c r="H246" s="18">
        <v>0</v>
      </c>
      <c r="I246" s="18">
        <v>0</v>
      </c>
      <c r="J246" s="18">
        <v>0</v>
      </c>
      <c r="K246" s="18">
        <v>0</v>
      </c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>
        <v>0</v>
      </c>
      <c r="G247" s="18">
        <v>0</v>
      </c>
      <c r="H247" s="18">
        <v>0</v>
      </c>
      <c r="I247" s="18">
        <v>0</v>
      </c>
      <c r="J247" s="18">
        <v>0</v>
      </c>
      <c r="K247" s="18">
        <v>0</v>
      </c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4679103.9000000004</v>
      </c>
      <c r="G249" s="41">
        <f t="shared" si="8"/>
        <v>1435607.3099999998</v>
      </c>
      <c r="H249" s="41">
        <f t="shared" si="8"/>
        <v>1217633.5900000001</v>
      </c>
      <c r="I249" s="41">
        <f t="shared" si="8"/>
        <v>337777.06</v>
      </c>
      <c r="J249" s="41">
        <f t="shared" si="8"/>
        <v>37625.58</v>
      </c>
      <c r="K249" s="41">
        <f t="shared" si="8"/>
        <v>2802.5</v>
      </c>
      <c r="L249" s="41">
        <f t="shared" si="8"/>
        <v>7710549.9399999995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245019.58</v>
      </c>
      <c r="L252" s="19">
        <f>SUM(F252:K252)</f>
        <v>245019.58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189424.17</v>
      </c>
      <c r="L253" s="19">
        <f>SUM(F253:K253)</f>
        <v>189424.17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25238</v>
      </c>
      <c r="L255" s="19">
        <f>SUM(F255:K255)</f>
        <v>25238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0</v>
      </c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10000</v>
      </c>
      <c r="L258" s="19">
        <f t="shared" si="9"/>
        <v>10000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469681.75</v>
      </c>
      <c r="L262" s="41">
        <f t="shared" si="9"/>
        <v>469681.75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4679103.9000000004</v>
      </c>
      <c r="G263" s="42">
        <f t="shared" si="11"/>
        <v>1435607.3099999998</v>
      </c>
      <c r="H263" s="42">
        <f t="shared" si="11"/>
        <v>1217633.5900000001</v>
      </c>
      <c r="I263" s="42">
        <f t="shared" si="11"/>
        <v>337777.06</v>
      </c>
      <c r="J263" s="42">
        <f t="shared" si="11"/>
        <v>37625.58</v>
      </c>
      <c r="K263" s="42">
        <f t="shared" si="11"/>
        <v>472484.25</v>
      </c>
      <c r="L263" s="42">
        <f t="shared" si="11"/>
        <v>8180231.6899999995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2015</v>
      </c>
      <c r="G268" s="18"/>
      <c r="H268" s="18">
        <v>900</v>
      </c>
      <c r="I268" s="18">
        <v>36753.949999999997</v>
      </c>
      <c r="J268" s="18">
        <v>37137.89</v>
      </c>
      <c r="K268" s="18"/>
      <c r="L268" s="19">
        <f>SUM(F268:K268)</f>
        <v>76806.84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51906.5</v>
      </c>
      <c r="G269" s="18"/>
      <c r="H269" s="18">
        <v>6460.22</v>
      </c>
      <c r="I269" s="18">
        <v>6997.33</v>
      </c>
      <c r="J269" s="18">
        <v>105219.08</v>
      </c>
      <c r="K269" s="18"/>
      <c r="L269" s="19">
        <f>SUM(F269:K269)</f>
        <v>170583.13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>
        <v>935</v>
      </c>
      <c r="K273" s="18"/>
      <c r="L273" s="19">
        <f t="shared" ref="L273:L279" si="12">SUM(F273:K273)</f>
        <v>935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12707.88</v>
      </c>
      <c r="G274" s="18">
        <v>8242.5</v>
      </c>
      <c r="H274" s="18">
        <v>7557.93</v>
      </c>
      <c r="I274" s="18">
        <v>2941.3</v>
      </c>
      <c r="J274" s="18"/>
      <c r="K274" s="18"/>
      <c r="L274" s="19">
        <f t="shared" si="12"/>
        <v>31449.609999999997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66629.38</v>
      </c>
      <c r="G282" s="42">
        <f t="shared" si="13"/>
        <v>8242.5</v>
      </c>
      <c r="H282" s="42">
        <f t="shared" si="13"/>
        <v>14918.150000000001</v>
      </c>
      <c r="I282" s="42">
        <f t="shared" si="13"/>
        <v>46692.58</v>
      </c>
      <c r="J282" s="42">
        <f t="shared" si="13"/>
        <v>143291.97</v>
      </c>
      <c r="K282" s="42">
        <f t="shared" si="13"/>
        <v>0</v>
      </c>
      <c r="L282" s="41">
        <f t="shared" si="13"/>
        <v>279774.58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>
        <v>0</v>
      </c>
      <c r="G289" s="18">
        <v>0</v>
      </c>
      <c r="H289" s="18">
        <v>0</v>
      </c>
      <c r="I289" s="18">
        <v>0</v>
      </c>
      <c r="J289" s="18">
        <v>0</v>
      </c>
      <c r="K289" s="18">
        <v>0</v>
      </c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0</v>
      </c>
      <c r="G290" s="18">
        <v>0</v>
      </c>
      <c r="H290" s="18">
        <v>0</v>
      </c>
      <c r="I290" s="18">
        <v>0</v>
      </c>
      <c r="J290" s="18">
        <v>0</v>
      </c>
      <c r="K290" s="18">
        <v>0</v>
      </c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0</v>
      </c>
      <c r="G293" s="18">
        <v>0</v>
      </c>
      <c r="H293" s="18">
        <v>0</v>
      </c>
      <c r="I293" s="18">
        <v>0</v>
      </c>
      <c r="J293" s="18">
        <v>0</v>
      </c>
      <c r="K293" s="18">
        <v>0</v>
      </c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0</v>
      </c>
      <c r="G308" s="18">
        <v>0</v>
      </c>
      <c r="H308" s="18">
        <v>0</v>
      </c>
      <c r="I308" s="18">
        <v>0</v>
      </c>
      <c r="J308" s="18">
        <v>0</v>
      </c>
      <c r="K308" s="18">
        <v>0</v>
      </c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0</v>
      </c>
      <c r="G309" s="18">
        <v>0</v>
      </c>
      <c r="H309" s="18">
        <v>0</v>
      </c>
      <c r="I309" s="18">
        <v>0</v>
      </c>
      <c r="J309" s="18">
        <v>0</v>
      </c>
      <c r="K309" s="18">
        <v>0</v>
      </c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0</v>
      </c>
      <c r="G312" s="18">
        <v>0</v>
      </c>
      <c r="H312" s="18">
        <v>0</v>
      </c>
      <c r="I312" s="18">
        <v>0</v>
      </c>
      <c r="J312" s="18">
        <v>0</v>
      </c>
      <c r="K312" s="18">
        <v>0</v>
      </c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66629.38</v>
      </c>
      <c r="G330" s="41">
        <f t="shared" si="20"/>
        <v>8242.5</v>
      </c>
      <c r="H330" s="41">
        <f t="shared" si="20"/>
        <v>14918.150000000001</v>
      </c>
      <c r="I330" s="41">
        <f t="shared" si="20"/>
        <v>46692.58</v>
      </c>
      <c r="J330" s="41">
        <f t="shared" si="20"/>
        <v>143291.97</v>
      </c>
      <c r="K330" s="41">
        <f t="shared" si="20"/>
        <v>0</v>
      </c>
      <c r="L330" s="41">
        <f t="shared" si="20"/>
        <v>279774.58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66629.38</v>
      </c>
      <c r="G344" s="41">
        <f>G330</f>
        <v>8242.5</v>
      </c>
      <c r="H344" s="41">
        <f>H330</f>
        <v>14918.150000000001</v>
      </c>
      <c r="I344" s="41">
        <f>I330</f>
        <v>46692.58</v>
      </c>
      <c r="J344" s="41">
        <f>J330</f>
        <v>143291.97</v>
      </c>
      <c r="K344" s="47">
        <f>K330+K343</f>
        <v>0</v>
      </c>
      <c r="L344" s="41">
        <f>L330+L343</f>
        <v>279774.58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>
        <v>197877.55</v>
      </c>
      <c r="I350" s="18"/>
      <c r="J350" s="18"/>
      <c r="K350" s="18"/>
      <c r="L350" s="13">
        <f>SUM(F350:K350)</f>
        <v>197877.55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197877.55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197877.55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10000</v>
      </c>
      <c r="H388" s="18">
        <v>27</v>
      </c>
      <c r="I388" s="18"/>
      <c r="J388" s="24" t="s">
        <v>312</v>
      </c>
      <c r="K388" s="24" t="s">
        <v>312</v>
      </c>
      <c r="L388" s="56">
        <f t="shared" si="26"/>
        <v>10027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10000</v>
      </c>
      <c r="H393" s="47">
        <f>SUM(H387:H392)</f>
        <v>27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10027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10000</v>
      </c>
      <c r="H400" s="47">
        <f>H385+H393+H399</f>
        <v>27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10027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27086</v>
      </c>
      <c r="H431" s="18"/>
      <c r="I431" s="56">
        <f t="shared" ref="I431:I437" si="33">SUM(F431:H431)</f>
        <v>27086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v>27</v>
      </c>
      <c r="H432" s="18"/>
      <c r="I432" s="56">
        <f t="shared" si="33"/>
        <v>27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>
        <v>10000</v>
      </c>
      <c r="H433" s="18"/>
      <c r="I433" s="56">
        <f t="shared" si="33"/>
        <v>10000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37113</v>
      </c>
      <c r="H438" s="13">
        <f>SUM(H431:H437)</f>
        <v>0</v>
      </c>
      <c r="I438" s="13">
        <f>SUM(I431:I437)</f>
        <v>37113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37113</v>
      </c>
      <c r="H449" s="18"/>
      <c r="I449" s="56">
        <f>SUM(F449:H449)</f>
        <v>37113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37113</v>
      </c>
      <c r="H450" s="83">
        <f>SUM(H446:H449)</f>
        <v>0</v>
      </c>
      <c r="I450" s="83">
        <f>SUM(I446:I449)</f>
        <v>37113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37113</v>
      </c>
      <c r="H451" s="42">
        <f>H444+H450</f>
        <v>0</v>
      </c>
      <c r="I451" s="42">
        <f>I444+I450</f>
        <v>37113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475892.91</v>
      </c>
      <c r="G455" s="18"/>
      <c r="H455" s="18"/>
      <c r="I455" s="18"/>
      <c r="J455" s="18">
        <v>27086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8384209.5599999996</v>
      </c>
      <c r="G458" s="18">
        <v>197877.55</v>
      </c>
      <c r="H458" s="18">
        <v>283935</v>
      </c>
      <c r="I458" s="18"/>
      <c r="J458" s="18">
        <v>10027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0.49</v>
      </c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8384210.0499999998</v>
      </c>
      <c r="G460" s="53">
        <f>SUM(G458:G459)</f>
        <v>197877.55</v>
      </c>
      <c r="H460" s="53">
        <f>SUM(H458:H459)</f>
        <v>283935</v>
      </c>
      <c r="I460" s="53">
        <f>SUM(I458:I459)</f>
        <v>0</v>
      </c>
      <c r="J460" s="53">
        <f>SUM(J458:J459)</f>
        <v>10027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8180231.6899999995</v>
      </c>
      <c r="G462" s="18">
        <v>197877.55</v>
      </c>
      <c r="H462" s="18">
        <v>279774.58</v>
      </c>
      <c r="I462" s="18"/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8180231.6899999995</v>
      </c>
      <c r="G464" s="53">
        <f>SUM(G462:G463)</f>
        <v>197877.55</v>
      </c>
      <c r="H464" s="53">
        <f>SUM(H462:H463)</f>
        <v>279774.58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679871.26999999955</v>
      </c>
      <c r="G466" s="53">
        <f>(G455+G460)- G464</f>
        <v>0</v>
      </c>
      <c r="H466" s="53">
        <f>(H455+H460)- H464</f>
        <v>4160.4199999999837</v>
      </c>
      <c r="I466" s="53">
        <f>(I455+I460)- I464</f>
        <v>0</v>
      </c>
      <c r="J466" s="53">
        <f>(J455+J460)- J464</f>
        <v>37113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>
        <v>0.49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5367912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5.2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1721488.78</v>
      </c>
      <c r="G485" s="18"/>
      <c r="H485" s="18"/>
      <c r="I485" s="18"/>
      <c r="J485" s="18"/>
      <c r="K485" s="53">
        <f>SUM(F485:J485)</f>
        <v>1721488.78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245019.58</v>
      </c>
      <c r="G487" s="18"/>
      <c r="H487" s="18"/>
      <c r="I487" s="18"/>
      <c r="J487" s="18"/>
      <c r="K487" s="53">
        <f t="shared" si="34"/>
        <v>245019.58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1676617.04</v>
      </c>
      <c r="G488" s="205"/>
      <c r="H488" s="205"/>
      <c r="I488" s="205"/>
      <c r="J488" s="205"/>
      <c r="K488" s="206">
        <f t="shared" si="34"/>
        <v>1676617.04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1991064.21</v>
      </c>
      <c r="G489" s="18"/>
      <c r="H489" s="18"/>
      <c r="I489" s="18"/>
      <c r="J489" s="18"/>
      <c r="K489" s="53">
        <f t="shared" si="34"/>
        <v>1991064.21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3667681.25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3667681.25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199249.23</v>
      </c>
      <c r="G491" s="205"/>
      <c r="H491" s="205"/>
      <c r="I491" s="205"/>
      <c r="J491" s="205"/>
      <c r="K491" s="206">
        <f t="shared" si="34"/>
        <v>199249.23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51982.52</v>
      </c>
      <c r="G492" s="18"/>
      <c r="H492" s="18"/>
      <c r="I492" s="18"/>
      <c r="J492" s="18"/>
      <c r="K492" s="53">
        <f t="shared" si="34"/>
        <v>51982.52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251231.75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251231.75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913548.58</v>
      </c>
      <c r="G511" s="18">
        <v>180243.13483400003</v>
      </c>
      <c r="H511" s="18">
        <v>198908.32</v>
      </c>
      <c r="I511" s="18">
        <v>18870.13</v>
      </c>
      <c r="J511" s="18">
        <v>108551.59</v>
      </c>
      <c r="K511" s="18"/>
      <c r="L511" s="88">
        <f>SUM(F511:K511)</f>
        <v>1420121.754834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913548.58</v>
      </c>
      <c r="G514" s="108">
        <f t="shared" ref="G514:L514" si="35">SUM(G511:G513)</f>
        <v>180243.13483400003</v>
      </c>
      <c r="H514" s="108">
        <f t="shared" si="35"/>
        <v>198908.32</v>
      </c>
      <c r="I514" s="108">
        <f t="shared" si="35"/>
        <v>18870.13</v>
      </c>
      <c r="J514" s="108">
        <f t="shared" si="35"/>
        <v>108551.59</v>
      </c>
      <c r="K514" s="108">
        <f t="shared" si="35"/>
        <v>0</v>
      </c>
      <c r="L514" s="89">
        <f t="shared" si="35"/>
        <v>1420121.754834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574799.62</v>
      </c>
      <c r="G516" s="18">
        <v>68631.074627999988</v>
      </c>
      <c r="H516" s="18">
        <v>65031.040000000001</v>
      </c>
      <c r="I516" s="18">
        <v>19572.52</v>
      </c>
      <c r="J516" s="18">
        <v>3597.36</v>
      </c>
      <c r="K516" s="18"/>
      <c r="L516" s="88">
        <f>SUM(F516:K516)</f>
        <v>731631.61462800007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574799.62</v>
      </c>
      <c r="G519" s="89">
        <f t="shared" ref="G519:L519" si="36">SUM(G516:G518)</f>
        <v>68631.074627999988</v>
      </c>
      <c r="H519" s="89">
        <f t="shared" si="36"/>
        <v>65031.040000000001</v>
      </c>
      <c r="I519" s="89">
        <f t="shared" si="36"/>
        <v>19572.52</v>
      </c>
      <c r="J519" s="89">
        <f t="shared" si="36"/>
        <v>3597.36</v>
      </c>
      <c r="K519" s="89">
        <f t="shared" si="36"/>
        <v>0</v>
      </c>
      <c r="L519" s="89">
        <f t="shared" si="36"/>
        <v>731631.61462800007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107447.96440000001</v>
      </c>
      <c r="G521" s="18">
        <v>34432.394738218405</v>
      </c>
      <c r="H521" s="18"/>
      <c r="I521" s="18"/>
      <c r="J521" s="18"/>
      <c r="K521" s="18"/>
      <c r="L521" s="88">
        <f>SUM(F521:K521)</f>
        <v>141880.35913821842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107447.96440000001</v>
      </c>
      <c r="G524" s="89">
        <f t="shared" ref="G524:L524" si="37">SUM(G521:G523)</f>
        <v>34432.394738218405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141880.35913821842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1095</v>
      </c>
      <c r="I526" s="18"/>
      <c r="J526" s="18"/>
      <c r="K526" s="18"/>
      <c r="L526" s="88">
        <f>SUM(F526:K526)</f>
        <v>1095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1095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1095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94918.84</v>
      </c>
      <c r="I531" s="18">
        <v>48238.2</v>
      </c>
      <c r="J531" s="18"/>
      <c r="K531" s="18"/>
      <c r="L531" s="88">
        <f>SUM(F531:K531)</f>
        <v>143157.03999999998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94918.84</v>
      </c>
      <c r="I534" s="194">
        <f t="shared" si="39"/>
        <v>48238.2</v>
      </c>
      <c r="J534" s="194">
        <f t="shared" si="39"/>
        <v>0</v>
      </c>
      <c r="K534" s="194">
        <f t="shared" si="39"/>
        <v>0</v>
      </c>
      <c r="L534" s="194">
        <f t="shared" si="39"/>
        <v>143157.03999999998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1595796.1643999999</v>
      </c>
      <c r="G535" s="89">
        <f t="shared" ref="G535:L535" si="40">G514+G519+G524+G529+G534</f>
        <v>283306.6042002184</v>
      </c>
      <c r="H535" s="89">
        <f t="shared" si="40"/>
        <v>359953.19999999995</v>
      </c>
      <c r="I535" s="89">
        <f t="shared" si="40"/>
        <v>86680.85</v>
      </c>
      <c r="J535" s="89">
        <f t="shared" si="40"/>
        <v>112148.95</v>
      </c>
      <c r="K535" s="89">
        <f t="shared" si="40"/>
        <v>0</v>
      </c>
      <c r="L535" s="89">
        <f t="shared" si="40"/>
        <v>2437885.7686002185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1420121.754834</v>
      </c>
      <c r="G539" s="87">
        <f>L516</f>
        <v>731631.61462800007</v>
      </c>
      <c r="H539" s="87">
        <f>L521</f>
        <v>141880.35913821842</v>
      </c>
      <c r="I539" s="87">
        <f>L526</f>
        <v>1095</v>
      </c>
      <c r="J539" s="87">
        <f>L531</f>
        <v>143157.03999999998</v>
      </c>
      <c r="K539" s="87">
        <f>SUM(F539:J539)</f>
        <v>2437885.7686002185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1420121.754834</v>
      </c>
      <c r="G542" s="89">
        <f t="shared" si="41"/>
        <v>731631.61462800007</v>
      </c>
      <c r="H542" s="89">
        <f t="shared" si="41"/>
        <v>141880.35913821842</v>
      </c>
      <c r="I542" s="89">
        <f t="shared" si="41"/>
        <v>1095</v>
      </c>
      <c r="J542" s="89">
        <f t="shared" si="41"/>
        <v>143157.03999999998</v>
      </c>
      <c r="K542" s="89">
        <f t="shared" si="41"/>
        <v>2437885.7686002185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56869.2</v>
      </c>
      <c r="G565" s="18"/>
      <c r="H565" s="18"/>
      <c r="I565" s="87">
        <f>SUM(F565:H565)</f>
        <v>56869.2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f>74025.34+7436.94</f>
        <v>81462.28</v>
      </c>
      <c r="G570" s="18"/>
      <c r="H570" s="18"/>
      <c r="I570" s="87">
        <f t="shared" si="46"/>
        <v>81462.28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211937.89</v>
      </c>
      <c r="I581" s="18"/>
      <c r="J581" s="18"/>
      <c r="K581" s="104">
        <f t="shared" ref="K581:K587" si="47">SUM(H581:J581)</f>
        <v>211937.89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143157.04</v>
      </c>
      <c r="I582" s="18"/>
      <c r="J582" s="18"/>
      <c r="K582" s="104">
        <f t="shared" si="47"/>
        <v>143157.04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355094.93000000005</v>
      </c>
      <c r="I588" s="108">
        <f>SUM(I581:I587)</f>
        <v>0</v>
      </c>
      <c r="J588" s="108">
        <f>SUM(J581:J587)</f>
        <v>0</v>
      </c>
      <c r="K588" s="108">
        <f>SUM(K581:K587)</f>
        <v>355094.93000000005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>
        <v>369.98</v>
      </c>
      <c r="I592" s="18"/>
      <c r="J592" s="18"/>
      <c r="K592" s="104">
        <f>SUM(H592:J592)</f>
        <v>369.98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>
        <v>1102.01</v>
      </c>
      <c r="I593" s="18"/>
      <c r="J593" s="18"/>
      <c r="K593" s="104">
        <f>SUM(H593:J593)</f>
        <v>1102.01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179445.56</v>
      </c>
      <c r="I594" s="18"/>
      <c r="J594" s="18"/>
      <c r="K594" s="104">
        <f>SUM(H594:J594)</f>
        <v>179445.56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180917.55</v>
      </c>
      <c r="I595" s="108">
        <f>SUM(I592:I594)</f>
        <v>0</v>
      </c>
      <c r="J595" s="108">
        <f>SUM(J592:J594)</f>
        <v>0</v>
      </c>
      <c r="K595" s="108">
        <f>SUM(K592:K594)</f>
        <v>180917.55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811708.96000000008</v>
      </c>
      <c r="H607" s="109">
        <f>SUM(F44)</f>
        <v>811708.96000000008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19522.689999999999</v>
      </c>
      <c r="H608" s="109">
        <f>SUM(G44)</f>
        <v>19522.690000000002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112747</v>
      </c>
      <c r="H609" s="109">
        <f>SUM(H44)</f>
        <v>112747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37113</v>
      </c>
      <c r="H611" s="109">
        <f>SUM(J44)</f>
        <v>37113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679871.27</v>
      </c>
      <c r="H612" s="109">
        <f>F466</f>
        <v>679871.26999999955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4160.42</v>
      </c>
      <c r="H614" s="109">
        <f>H466</f>
        <v>4160.4199999999837</v>
      </c>
      <c r="I614" s="121" t="s">
        <v>110</v>
      </c>
      <c r="J614" s="109">
        <f t="shared" si="49"/>
        <v>1.6370904631912708E-11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37113</v>
      </c>
      <c r="H616" s="109">
        <f>J466</f>
        <v>37113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8384209.5599999996</v>
      </c>
      <c r="H617" s="104">
        <f>SUM(F458)</f>
        <v>8384209.5599999996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197877.55</v>
      </c>
      <c r="H618" s="104">
        <f>SUM(G458)</f>
        <v>197877.55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283935</v>
      </c>
      <c r="H619" s="104">
        <f>SUM(H458)</f>
        <v>283935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10027</v>
      </c>
      <c r="H621" s="104">
        <f>SUM(J458)</f>
        <v>10027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8180231.6899999995</v>
      </c>
      <c r="H622" s="104">
        <f>SUM(F462)</f>
        <v>8180231.6899999995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279774.58</v>
      </c>
      <c r="H623" s="104">
        <f>SUM(H462)</f>
        <v>279774.58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197877.55</v>
      </c>
      <c r="H625" s="104">
        <f>SUM(G462)</f>
        <v>197877.55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10027</v>
      </c>
      <c r="H627" s="164">
        <f>SUM(J458)</f>
        <v>10027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37113</v>
      </c>
      <c r="H630" s="104">
        <f>SUM(G451)</f>
        <v>37113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37113</v>
      </c>
      <c r="H632" s="104">
        <f>SUM(I451)</f>
        <v>37113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27</v>
      </c>
      <c r="H634" s="104">
        <f>H400</f>
        <v>27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10000</v>
      </c>
      <c r="H635" s="104">
        <f>G400</f>
        <v>10000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10027</v>
      </c>
      <c r="H636" s="104">
        <f>L400</f>
        <v>10027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355094.93000000005</v>
      </c>
      <c r="H637" s="104">
        <f>L200+L218+L236</f>
        <v>355094.93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180917.55</v>
      </c>
      <c r="H638" s="104">
        <f>(J249+J330)-(J247+J328)</f>
        <v>180917.55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355094.93</v>
      </c>
      <c r="H639" s="104">
        <f>H588</f>
        <v>355094.93000000005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25238</v>
      </c>
      <c r="H642" s="104">
        <f>K255+K337</f>
        <v>25238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10000</v>
      </c>
      <c r="H645" s="104">
        <f>K258+K339</f>
        <v>10000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8188202.0699999994</v>
      </c>
      <c r="G650" s="19">
        <f>(L221+L301+L351)</f>
        <v>0</v>
      </c>
      <c r="H650" s="19">
        <f>(L239+L320+L352)</f>
        <v>0</v>
      </c>
      <c r="I650" s="19">
        <f>SUM(F650:H650)</f>
        <v>8188202.0699999994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126511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126511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355094.93</v>
      </c>
      <c r="G652" s="19">
        <f>(L218+L298)-(J218+J298)</f>
        <v>0</v>
      </c>
      <c r="H652" s="19">
        <f>(L236+L317)-(J236+J317)</f>
        <v>0</v>
      </c>
      <c r="I652" s="19">
        <f>SUM(F652:H652)</f>
        <v>355094.93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319249.02999999997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319249.02999999997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7387347.1099999994</v>
      </c>
      <c r="G654" s="19">
        <f>G650-SUM(G651:G653)</f>
        <v>0</v>
      </c>
      <c r="H654" s="19">
        <f>H650-SUM(H651:H653)</f>
        <v>0</v>
      </c>
      <c r="I654" s="19">
        <f>I650-SUM(I651:I653)</f>
        <v>7387347.1099999994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610.45000000000005</v>
      </c>
      <c r="G655" s="249"/>
      <c r="H655" s="249"/>
      <c r="I655" s="19">
        <f>SUM(F655:H655)</f>
        <v>610.45000000000005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12101.48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12101.48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12101.48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12101.48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85F9-C9C8-4E62-8177-B1BB341B5AE7}">
  <sheetPr>
    <tabColor indexed="20"/>
  </sheetPr>
  <dimension ref="A1:C52"/>
  <sheetViews>
    <sheetView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BROOKLINE</v>
      </c>
      <c r="C1" s="239" t="s">
        <v>870</v>
      </c>
    </row>
    <row r="2" spans="1:3" x14ac:dyDescent="0.2">
      <c r="A2" s="234"/>
      <c r="B2" s="233"/>
    </row>
    <row r="3" spans="1:3" x14ac:dyDescent="0.2">
      <c r="A3" s="275" t="s">
        <v>815</v>
      </c>
      <c r="B3" s="275"/>
      <c r="C3" s="275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814</v>
      </c>
      <c r="C6" s="274"/>
    </row>
    <row r="7" spans="1:3" x14ac:dyDescent="0.2">
      <c r="A7" s="240" t="s">
        <v>817</v>
      </c>
      <c r="B7" s="272" t="s">
        <v>813</v>
      </c>
      <c r="C7" s="273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2492394.19</v>
      </c>
      <c r="C9" s="230">
        <f>'DOE25'!G189+'DOE25'!G207+'DOE25'!G225+'DOE25'!G268+'DOE25'!G287+'DOE25'!G306</f>
        <v>759300.6</v>
      </c>
    </row>
    <row r="10" spans="1:3" x14ac:dyDescent="0.2">
      <c r="A10" t="s">
        <v>810</v>
      </c>
      <c r="B10" s="241">
        <v>2361173.9900000002</v>
      </c>
      <c r="C10" s="241">
        <v>721335.57</v>
      </c>
    </row>
    <row r="11" spans="1:3" x14ac:dyDescent="0.2">
      <c r="A11" t="s">
        <v>811</v>
      </c>
      <c r="B11" s="241">
        <v>89425.2</v>
      </c>
      <c r="C11" s="241">
        <v>22779.02</v>
      </c>
    </row>
    <row r="12" spans="1:3" x14ac:dyDescent="0.2">
      <c r="A12" t="s">
        <v>812</v>
      </c>
      <c r="B12" s="241">
        <v>41795</v>
      </c>
      <c r="C12" s="241">
        <v>15186.01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2492394.1900000004</v>
      </c>
      <c r="C13" s="232">
        <f>SUM(C10:C12)</f>
        <v>759300.6</v>
      </c>
    </row>
    <row r="14" spans="1:3" x14ac:dyDescent="0.2">
      <c r="B14" s="231"/>
      <c r="C14" s="231"/>
    </row>
    <row r="15" spans="1:3" x14ac:dyDescent="0.2">
      <c r="B15" s="274" t="s">
        <v>814</v>
      </c>
      <c r="C15" s="274"/>
    </row>
    <row r="16" spans="1:3" x14ac:dyDescent="0.2">
      <c r="A16" s="240" t="s">
        <v>818</v>
      </c>
      <c r="B16" s="272" t="s">
        <v>738</v>
      </c>
      <c r="C16" s="273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981095.12</v>
      </c>
      <c r="C18" s="230">
        <f>'DOE25'!G190+'DOE25'!G208+'DOE25'!G226+'DOE25'!G269+'DOE25'!G288+'DOE25'!G307</f>
        <v>283303.64</v>
      </c>
    </row>
    <row r="19" spans="1:3" x14ac:dyDescent="0.2">
      <c r="A19" t="s">
        <v>810</v>
      </c>
      <c r="B19" s="241">
        <v>532534.42000000004</v>
      </c>
      <c r="C19" s="241">
        <v>146540.35999999999</v>
      </c>
    </row>
    <row r="20" spans="1:3" x14ac:dyDescent="0.2">
      <c r="A20" t="s">
        <v>811</v>
      </c>
      <c r="B20" s="241">
        <v>430866.94</v>
      </c>
      <c r="C20" s="241">
        <v>131368.57</v>
      </c>
    </row>
    <row r="21" spans="1:3" x14ac:dyDescent="0.2">
      <c r="A21" t="s">
        <v>812</v>
      </c>
      <c r="B21" s="241">
        <v>17693.759999999998</v>
      </c>
      <c r="C21" s="241">
        <v>5394.71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981095.12000000011</v>
      </c>
      <c r="C22" s="232">
        <f>SUM(C19:C21)</f>
        <v>283303.64</v>
      </c>
    </row>
    <row r="23" spans="1:3" x14ac:dyDescent="0.2">
      <c r="B23" s="231"/>
      <c r="C23" s="231"/>
    </row>
    <row r="24" spans="1:3" x14ac:dyDescent="0.2">
      <c r="B24" s="274" t="s">
        <v>814</v>
      </c>
      <c r="C24" s="274"/>
    </row>
    <row r="25" spans="1:3" x14ac:dyDescent="0.2">
      <c r="A25" s="240" t="s">
        <v>819</v>
      </c>
      <c r="B25" s="272" t="s">
        <v>739</v>
      </c>
      <c r="C25" s="273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4" t="s">
        <v>814</v>
      </c>
      <c r="C33" s="274"/>
    </row>
    <row r="34" spans="1:3" x14ac:dyDescent="0.2">
      <c r="A34" s="240" t="s">
        <v>820</v>
      </c>
      <c r="B34" s="272" t="s">
        <v>740</v>
      </c>
      <c r="C34" s="273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E3BB8-EF71-423C-9F0A-2A69FCC03867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821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748</v>
      </c>
      <c r="B2" s="266" t="str">
        <f>'DOE25'!A2</f>
        <v>BROOKLINE</v>
      </c>
      <c r="C2" s="181"/>
      <c r="D2" s="181" t="s">
        <v>823</v>
      </c>
      <c r="E2" s="181" t="s">
        <v>825</v>
      </c>
      <c r="F2" s="276" t="s">
        <v>852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4795397.49</v>
      </c>
      <c r="D5" s="20">
        <f>SUM('DOE25'!L189:L192)+SUM('DOE25'!L207:L210)+SUM('DOE25'!L225:L228)-F5-G5</f>
        <v>4780587.57</v>
      </c>
      <c r="E5" s="244"/>
      <c r="F5" s="256">
        <f>SUM('DOE25'!J189:J192)+SUM('DOE25'!J207:J210)+SUM('DOE25'!J225:J228)</f>
        <v>14483.42</v>
      </c>
      <c r="G5" s="53">
        <f>SUM('DOE25'!K189:K192)+SUM('DOE25'!K207:K210)+SUM('DOE25'!K225:K228)</f>
        <v>326.5</v>
      </c>
      <c r="H5" s="260"/>
    </row>
    <row r="6" spans="1:9" x14ac:dyDescent="0.2">
      <c r="A6" s="32">
        <v>2100</v>
      </c>
      <c r="B6" t="s">
        <v>832</v>
      </c>
      <c r="C6" s="246">
        <f t="shared" si="0"/>
        <v>820757.16</v>
      </c>
      <c r="D6" s="20">
        <f>'DOE25'!L194+'DOE25'!L212+'DOE25'!L230-F6-G6</f>
        <v>818094.8</v>
      </c>
      <c r="E6" s="244"/>
      <c r="F6" s="256">
        <f>'DOE25'!J194+'DOE25'!J212+'DOE25'!J230</f>
        <v>2662.36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185184.99000000002</v>
      </c>
      <c r="D7" s="20">
        <f>'DOE25'!L195+'DOE25'!L213+'DOE25'!L231-F7-G7</f>
        <v>180131.6</v>
      </c>
      <c r="E7" s="244"/>
      <c r="F7" s="256">
        <f>'DOE25'!J195+'DOE25'!J213+'DOE25'!J231</f>
        <v>5053.3900000000003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181873.75</v>
      </c>
      <c r="D8" s="244"/>
      <c r="E8" s="20">
        <f>'DOE25'!L196+'DOE25'!L214+'DOE25'!L232-F8-G8-D9-D11</f>
        <v>181873.75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849</v>
      </c>
      <c r="C9" s="246">
        <f t="shared" si="0"/>
        <v>14302.86</v>
      </c>
      <c r="D9" s="245">
        <v>14302.86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9800</v>
      </c>
      <c r="D10" s="244"/>
      <c r="E10" s="245">
        <v>9800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78479.56</v>
      </c>
      <c r="D11" s="245">
        <v>78479.56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516740.6</v>
      </c>
      <c r="D12" s="20">
        <f>'DOE25'!L197+'DOE25'!L215+'DOE25'!L233-F12-G12</f>
        <v>508664.95999999996</v>
      </c>
      <c r="E12" s="244"/>
      <c r="F12" s="256">
        <f>'DOE25'!J197+'DOE25'!J215+'DOE25'!J233</f>
        <v>5599.64</v>
      </c>
      <c r="G12" s="53">
        <f>'DOE25'!K197+'DOE25'!K215+'DOE25'!K233</f>
        <v>2476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762718.60000000009</v>
      </c>
      <c r="D14" s="20">
        <f>'DOE25'!L199+'DOE25'!L217+'DOE25'!L235-F14-G14</f>
        <v>752891.83000000007</v>
      </c>
      <c r="E14" s="244"/>
      <c r="F14" s="256">
        <f>'DOE25'!J199+'DOE25'!J217+'DOE25'!J235</f>
        <v>9826.77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355094.93</v>
      </c>
      <c r="D15" s="20">
        <f>'DOE25'!L200+'DOE25'!L218+'DOE25'!L236-F15-G15</f>
        <v>355094.93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434443.75</v>
      </c>
      <c r="D25" s="244"/>
      <c r="E25" s="244"/>
      <c r="F25" s="259"/>
      <c r="G25" s="257"/>
      <c r="H25" s="258">
        <f>'DOE25'!L252+'DOE25'!L253+'DOE25'!L333+'DOE25'!L334</f>
        <v>434443.75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197877.55</v>
      </c>
      <c r="D29" s="20">
        <f>'DOE25'!L350+'DOE25'!L351+'DOE25'!L352-'DOE25'!I359-F29-G29</f>
        <v>197877.55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279774.58</v>
      </c>
      <c r="D31" s="20">
        <f>'DOE25'!L282+'DOE25'!L301+'DOE25'!L320+'DOE25'!L325+'DOE25'!L326+'DOE25'!L327-F31-G31</f>
        <v>136482.61000000002</v>
      </c>
      <c r="E31" s="244"/>
      <c r="F31" s="256">
        <f>'DOE25'!J282+'DOE25'!J301+'DOE25'!J320+'DOE25'!J325+'DOE25'!J326+'DOE25'!J327</f>
        <v>143291.97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7822608.2699999996</v>
      </c>
      <c r="E33" s="247">
        <f>SUM(E5:E31)</f>
        <v>191673.75</v>
      </c>
      <c r="F33" s="247">
        <f>SUM(F5:F31)</f>
        <v>180917.55</v>
      </c>
      <c r="G33" s="247">
        <f>SUM(G5:G31)</f>
        <v>2802.5</v>
      </c>
      <c r="H33" s="247">
        <f>SUM(H5:H31)</f>
        <v>434443.75</v>
      </c>
    </row>
    <row r="35" spans="2:8" ht="12" thickBot="1" x14ac:dyDescent="0.25">
      <c r="B35" s="254" t="s">
        <v>878</v>
      </c>
      <c r="D35" s="255">
        <f>E33</f>
        <v>191673.75</v>
      </c>
      <c r="E35" s="250"/>
    </row>
    <row r="36" spans="2:8" ht="12" thickTop="1" x14ac:dyDescent="0.2">
      <c r="B36" t="s">
        <v>846</v>
      </c>
      <c r="D36" s="20">
        <f>D33</f>
        <v>7822608.2699999996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6CB31-DBF1-4A85-813E-2C4563F0EA90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C38" sqref="C38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BROOKLINE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691654.37</v>
      </c>
      <c r="D9" s="95">
        <f>'DOE25'!G9</f>
        <v>11145.49</v>
      </c>
      <c r="E9" s="95">
        <f>'DOE25'!H9</f>
        <v>26697</v>
      </c>
      <c r="F9" s="95">
        <f>'DOE25'!I9</f>
        <v>0</v>
      </c>
      <c r="G9" s="95">
        <f>'DOE25'!J9</f>
        <v>27086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386.6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27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112876.67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10000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4781.78</v>
      </c>
      <c r="D13" s="95">
        <f>'DOE25'!G13</f>
        <v>3563.2</v>
      </c>
      <c r="E13" s="95">
        <f>'DOE25'!H13</f>
        <v>86050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170</v>
      </c>
      <c r="D14" s="95">
        <f>'DOE25'!G14</f>
        <v>4814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1839.54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811708.96000000008</v>
      </c>
      <c r="D19" s="41">
        <f>SUM(D9:D18)</f>
        <v>19522.689999999999</v>
      </c>
      <c r="E19" s="41">
        <f>SUM(E9:E18)</f>
        <v>112747</v>
      </c>
      <c r="F19" s="41">
        <f>SUM(F9:F18)</f>
        <v>0</v>
      </c>
      <c r="G19" s="41">
        <f>SUM(G9:G18)</f>
        <v>37113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10000</v>
      </c>
      <c r="D22" s="95">
        <f>'DOE25'!G23</f>
        <v>15069.69</v>
      </c>
      <c r="E22" s="95">
        <f>'DOE25'!H23</f>
        <v>78437.58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38128.769999999997</v>
      </c>
      <c r="D23" s="95">
        <f>'DOE25'!G24</f>
        <v>0</v>
      </c>
      <c r="E23" s="95">
        <f>'DOE25'!H24</f>
        <v>215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30127.61</v>
      </c>
      <c r="D24" s="95">
        <f>'DOE25'!G25</f>
        <v>0</v>
      </c>
      <c r="E24" s="95">
        <f>'DOE25'!H25</f>
        <v>3237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32555.49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16282.43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4743.3900000000003</v>
      </c>
      <c r="D30" s="95">
        <f>'DOE25'!G31</f>
        <v>4453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26697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131837.69000000003</v>
      </c>
      <c r="D32" s="41">
        <f>SUM(D22:D31)</f>
        <v>19522.690000000002</v>
      </c>
      <c r="E32" s="41">
        <f>SUM(E22:E31)</f>
        <v>108586.58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47293.919999999998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50000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4160.42</v>
      </c>
      <c r="F40" s="95">
        <f>'DOE25'!I41</f>
        <v>0</v>
      </c>
      <c r="G40" s="95">
        <f>'DOE25'!J41</f>
        <v>37113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582577.35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679871.27</v>
      </c>
      <c r="D42" s="41">
        <f>SUM(D34:D41)</f>
        <v>0</v>
      </c>
      <c r="E42" s="41">
        <f>SUM(E34:E41)</f>
        <v>4160.42</v>
      </c>
      <c r="F42" s="41">
        <f>SUM(F34:F41)</f>
        <v>0</v>
      </c>
      <c r="G42" s="41">
        <f>SUM(G34:G41)</f>
        <v>37113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811708.96000000008</v>
      </c>
      <c r="D43" s="41">
        <f>D42+D32</f>
        <v>19522.690000000002</v>
      </c>
      <c r="E43" s="41">
        <f>E42+E32</f>
        <v>112747</v>
      </c>
      <c r="F43" s="41">
        <f>F42+F32</f>
        <v>0</v>
      </c>
      <c r="G43" s="41">
        <f>G42+G32</f>
        <v>37113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5456510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26740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2570.75</v>
      </c>
      <c r="D51" s="95">
        <f>'DOE25'!G88</f>
        <v>55.55</v>
      </c>
      <c r="E51" s="95">
        <f>'DOE25'!H88</f>
        <v>0</v>
      </c>
      <c r="F51" s="95">
        <f>'DOE25'!I88</f>
        <v>0</v>
      </c>
      <c r="G51" s="95">
        <f>'DOE25'!J88</f>
        <v>27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125979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11294.210000000001</v>
      </c>
      <c r="D53" s="95">
        <f>SUM('DOE25'!G90:G102)</f>
        <v>532</v>
      </c>
      <c r="E53" s="95">
        <f>SUM('DOE25'!H90:H102)</f>
        <v>26066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40604.959999999999</v>
      </c>
      <c r="D54" s="130">
        <f>SUM(D49:D53)</f>
        <v>126566.55</v>
      </c>
      <c r="E54" s="130">
        <f>SUM(E49:E53)</f>
        <v>26066</v>
      </c>
      <c r="F54" s="130">
        <f>SUM(F49:F53)</f>
        <v>0</v>
      </c>
      <c r="G54" s="130">
        <f>SUM(G49:G53)</f>
        <v>27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5497114.96</v>
      </c>
      <c r="D55" s="22">
        <f>D48+D54</f>
        <v>126566.55</v>
      </c>
      <c r="E55" s="22">
        <f>E48+E54</f>
        <v>26066</v>
      </c>
      <c r="F55" s="22">
        <f>F48+F54</f>
        <v>0</v>
      </c>
      <c r="G55" s="22">
        <f>G48+G54</f>
        <v>27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1948876.79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651923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70685.11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7450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2671484.9</v>
      </c>
      <c r="D62" s="139">
        <f>D61</f>
        <v>7450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82388.2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69487.11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1879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151875.31</v>
      </c>
      <c r="D70" s="130">
        <f>SUM(D64:D69)</f>
        <v>1879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2823360.21</v>
      </c>
      <c r="D73" s="130">
        <f>SUM(D71:D72)+D70+D62</f>
        <v>9329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63734.39</v>
      </c>
      <c r="D80" s="95">
        <f>SUM('DOE25'!G145:G153)</f>
        <v>36744</v>
      </c>
      <c r="E80" s="95">
        <f>SUM('DOE25'!H145:H153)</f>
        <v>257869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63734.39</v>
      </c>
      <c r="D83" s="131">
        <f>SUM(D77:D82)</f>
        <v>36744</v>
      </c>
      <c r="E83" s="131">
        <f>SUM(E77:E82)</f>
        <v>257869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25238</v>
      </c>
      <c r="E88" s="95">
        <f>'DOE25'!H171</f>
        <v>0</v>
      </c>
      <c r="F88" s="95">
        <f>'DOE25'!I171</f>
        <v>0</v>
      </c>
      <c r="G88" s="95">
        <f>'DOE25'!J171</f>
        <v>10000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25238</v>
      </c>
      <c r="E95" s="86">
        <f>SUM(E85:E94)</f>
        <v>0</v>
      </c>
      <c r="F95" s="86">
        <f>SUM(F85:F94)</f>
        <v>0</v>
      </c>
      <c r="G95" s="86">
        <f>SUM(G85:G94)</f>
        <v>10000</v>
      </c>
    </row>
    <row r="96" spans="1:7" ht="12.75" thickTop="1" thickBot="1" x14ac:dyDescent="0.25">
      <c r="A96" s="33" t="s">
        <v>796</v>
      </c>
      <c r="C96" s="86">
        <f>C55+C73+C83+C95</f>
        <v>8384209.5599999996</v>
      </c>
      <c r="D96" s="86">
        <f>D55+D73+D83+D95</f>
        <v>197877.55</v>
      </c>
      <c r="E96" s="86">
        <f>E55+E73+E83+E95</f>
        <v>283935</v>
      </c>
      <c r="F96" s="86">
        <f>F55+F73+F83+F95</f>
        <v>0</v>
      </c>
      <c r="G96" s="86">
        <f>G55+G73+G95</f>
        <v>10027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3374156.8200000003</v>
      </c>
      <c r="D101" s="24" t="s">
        <v>312</v>
      </c>
      <c r="E101" s="95">
        <f>('DOE25'!L268)+('DOE25'!L287)+('DOE25'!L306)</f>
        <v>76806.84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1421240.6700000002</v>
      </c>
      <c r="D102" s="24" t="s">
        <v>312</v>
      </c>
      <c r="E102" s="95">
        <f>('DOE25'!L269)+('DOE25'!L288)+('DOE25'!L307)</f>
        <v>170583.13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4795397.49</v>
      </c>
      <c r="D107" s="86">
        <f>SUM(D101:D106)</f>
        <v>0</v>
      </c>
      <c r="E107" s="86">
        <f>SUM(E101:E106)</f>
        <v>247389.97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820757.16</v>
      </c>
      <c r="D110" s="24" t="s">
        <v>312</v>
      </c>
      <c r="E110" s="95">
        <f>+('DOE25'!L273)+('DOE25'!L292)+('DOE25'!L311)</f>
        <v>935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185184.99000000002</v>
      </c>
      <c r="D111" s="24" t="s">
        <v>312</v>
      </c>
      <c r="E111" s="95">
        <f>+('DOE25'!L274)+('DOE25'!L293)+('DOE25'!L312)</f>
        <v>31449.609999999997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274656.17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516740.6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762718.60000000009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355094.93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197877.55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2915152.45</v>
      </c>
      <c r="D120" s="86">
        <f>SUM(D110:D119)</f>
        <v>197877.55</v>
      </c>
      <c r="E120" s="86">
        <f>SUM(E110:E119)</f>
        <v>32384.609999999997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245019.58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189424.17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25238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10027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-27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469681.75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8180231.6900000004</v>
      </c>
      <c r="D137" s="86">
        <f>(D107+D120+D136)</f>
        <v>197877.55</v>
      </c>
      <c r="E137" s="86">
        <f>(E107+E120+E136)</f>
        <v>279774.58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08/99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08/19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5367912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5.2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1721488.78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1721488.78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245019.58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245019.58</v>
      </c>
    </row>
    <row r="151" spans="1:7" x14ac:dyDescent="0.2">
      <c r="A151" s="22" t="s">
        <v>35</v>
      </c>
      <c r="B151" s="137">
        <f>'DOE25'!F488</f>
        <v>1676617.04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1676617.04</v>
      </c>
    </row>
    <row r="152" spans="1:7" x14ac:dyDescent="0.2">
      <c r="A152" s="22" t="s">
        <v>36</v>
      </c>
      <c r="B152" s="137">
        <f>'DOE25'!F489</f>
        <v>1991064.21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1991064.21</v>
      </c>
    </row>
    <row r="153" spans="1:7" x14ac:dyDescent="0.2">
      <c r="A153" s="22" t="s">
        <v>37</v>
      </c>
      <c r="B153" s="137">
        <f>'DOE25'!F490</f>
        <v>3667681.25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3667681.25</v>
      </c>
    </row>
    <row r="154" spans="1:7" x14ac:dyDescent="0.2">
      <c r="A154" s="22" t="s">
        <v>38</v>
      </c>
      <c r="B154" s="137">
        <f>'DOE25'!F491</f>
        <v>199249.23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199249.23</v>
      </c>
    </row>
    <row r="155" spans="1:7" x14ac:dyDescent="0.2">
      <c r="A155" s="22" t="s">
        <v>39</v>
      </c>
      <c r="B155" s="137">
        <f>'DOE25'!F492</f>
        <v>51982.52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51982.52</v>
      </c>
    </row>
    <row r="156" spans="1:7" x14ac:dyDescent="0.2">
      <c r="A156" s="22" t="s">
        <v>269</v>
      </c>
      <c r="B156" s="137">
        <f>'DOE25'!F493</f>
        <v>251231.75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251231.75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0875-84AC-4467-A5A3-86DA5D96613D}">
  <sheetPr codeName="Sheet3">
    <tabColor indexed="43"/>
  </sheetPr>
  <dimension ref="A1:D42"/>
  <sheetViews>
    <sheetView workbookViewId="0">
      <selection activeCell="F38" sqref="F3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771</v>
      </c>
      <c r="B1" s="280"/>
      <c r="C1" s="280"/>
      <c r="D1" s="280"/>
    </row>
    <row r="2" spans="1:4" x14ac:dyDescent="0.2">
      <c r="A2" s="187" t="s">
        <v>748</v>
      </c>
      <c r="B2" s="186" t="str">
        <f>'DOE25'!A2</f>
        <v>BROOKLINE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12101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12101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3450964</v>
      </c>
      <c r="D10" s="182">
        <f>ROUND((C10/$C$28)*100,1)</f>
        <v>41.8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1591824</v>
      </c>
      <c r="D11" s="182">
        <f>ROUND((C11/$C$28)*100,1)</f>
        <v>19.3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821692</v>
      </c>
      <c r="D15" s="182">
        <f t="shared" ref="D15:D27" si="0">ROUND((C15/$C$28)*100,1)</f>
        <v>10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216635</v>
      </c>
      <c r="D16" s="182">
        <f t="shared" si="0"/>
        <v>2.6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274656</v>
      </c>
      <c r="D17" s="182">
        <f t="shared" si="0"/>
        <v>3.3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516741</v>
      </c>
      <c r="D18" s="182">
        <f t="shared" si="0"/>
        <v>6.3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762719</v>
      </c>
      <c r="D20" s="182">
        <f t="shared" si="0"/>
        <v>9.1999999999999993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355095</v>
      </c>
      <c r="D21" s="182">
        <f t="shared" si="0"/>
        <v>4.3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189424</v>
      </c>
      <c r="D25" s="182">
        <f t="shared" si="0"/>
        <v>2.2999999999999998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71367</v>
      </c>
      <c r="D27" s="182">
        <f t="shared" si="0"/>
        <v>0.9</v>
      </c>
    </row>
    <row r="28" spans="1:4" x14ac:dyDescent="0.2">
      <c r="B28" s="187" t="s">
        <v>754</v>
      </c>
      <c r="C28" s="180">
        <f>SUM(C10:C27)</f>
        <v>8251117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8251117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245020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5456510</v>
      </c>
      <c r="D35" s="182">
        <f t="shared" ref="D35:D40" si="1">ROUND((C35/$C$41)*100,1)</f>
        <v>62.6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66753.509999999776</v>
      </c>
      <c r="D36" s="182">
        <f t="shared" si="1"/>
        <v>0.8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2671485</v>
      </c>
      <c r="D37" s="182">
        <f t="shared" si="1"/>
        <v>30.7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161204</v>
      </c>
      <c r="D38" s="182">
        <f t="shared" si="1"/>
        <v>1.8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358347</v>
      </c>
      <c r="D39" s="182">
        <f t="shared" si="1"/>
        <v>4.0999999999999996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8714299.5099999998</v>
      </c>
      <c r="D41" s="184">
        <f>SUM(D35:D40)</f>
        <v>99.999999999999986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4AD63-B247-418E-9A27-46AABDA64841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801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87" t="s">
        <v>798</v>
      </c>
      <c r="B2" s="288"/>
      <c r="C2" s="288"/>
      <c r="D2" s="288"/>
      <c r="E2" s="288"/>
      <c r="F2" s="293" t="str">
        <f>'DOE25'!A2</f>
        <v>BROOKLINE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1" t="s">
        <v>802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8"/>
      <c r="Q30" s="298"/>
      <c r="R30" s="298"/>
      <c r="S30" s="298"/>
      <c r="T30" s="298"/>
      <c r="U30" s="298"/>
      <c r="V30" s="298"/>
      <c r="W30" s="298"/>
      <c r="X30" s="298"/>
      <c r="Y30" s="298"/>
      <c r="Z30" s="298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8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6" t="s">
        <v>879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2"/>
      <c r="B74" s="212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2"/>
      <c r="B75" s="212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2"/>
      <c r="B76" s="212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2"/>
      <c r="B77" s="212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2"/>
      <c r="B78" s="212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2"/>
      <c r="B79" s="212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2"/>
      <c r="B80" s="212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2"/>
      <c r="B81" s="212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2"/>
      <c r="B82" s="212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2"/>
      <c r="B83" s="212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2"/>
      <c r="B84" s="212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2"/>
      <c r="B85" s="212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2"/>
      <c r="B86" s="212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2"/>
      <c r="B87" s="212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2"/>
      <c r="B88" s="212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2"/>
      <c r="B89" s="212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2"/>
      <c r="B90" s="212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3:M43"/>
    <mergeCell ref="IC40:IM40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P40:FZ40"/>
    <mergeCell ref="GC39:GM39"/>
    <mergeCell ref="DC40:DM40"/>
    <mergeCell ref="EP40:EZ40"/>
    <mergeCell ref="DP40:DZ40"/>
    <mergeCell ref="P39:Z39"/>
    <mergeCell ref="AC39:AM39"/>
    <mergeCell ref="AP39:AZ39"/>
    <mergeCell ref="CP39:CZ39"/>
    <mergeCell ref="BP39:BZ39"/>
    <mergeCell ref="CC39:CM39"/>
    <mergeCell ref="DC39:DM39"/>
    <mergeCell ref="DP39:DZ39"/>
    <mergeCell ref="EC39:EM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CC38:CM38"/>
    <mergeCell ref="CC32:CM32"/>
    <mergeCell ref="CP38:CZ38"/>
    <mergeCell ref="AC32:AM32"/>
    <mergeCell ref="AP32:AZ32"/>
    <mergeCell ref="CP32:CZ32"/>
    <mergeCell ref="EP31:EZ31"/>
    <mergeCell ref="FC31:FM31"/>
    <mergeCell ref="GP31:GZ31"/>
    <mergeCell ref="HC31:HM31"/>
    <mergeCell ref="HP31:HZ31"/>
    <mergeCell ref="IC31:IM31"/>
    <mergeCell ref="IP31:IV31"/>
    <mergeCell ref="HP32:HZ32"/>
    <mergeCell ref="IC32:IM32"/>
    <mergeCell ref="IP32:IV32"/>
    <mergeCell ref="FC32:FM32"/>
    <mergeCell ref="GP32:GZ32"/>
    <mergeCell ref="BC39:BM39"/>
    <mergeCell ref="BP31:BZ31"/>
    <mergeCell ref="BP38:BZ38"/>
    <mergeCell ref="FP31:FZ31"/>
    <mergeCell ref="GC31:GM31"/>
    <mergeCell ref="IC30:IM30"/>
    <mergeCell ref="FP30:FZ30"/>
    <mergeCell ref="GC30:GM30"/>
    <mergeCell ref="GP30:GZ30"/>
    <mergeCell ref="HC30:HM30"/>
    <mergeCell ref="C39:M39"/>
    <mergeCell ref="C40:M40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P40:Z40"/>
    <mergeCell ref="AC40:AM40"/>
    <mergeCell ref="BP32:BZ32"/>
    <mergeCell ref="BC38:BM38"/>
    <mergeCell ref="P30:Z30"/>
    <mergeCell ref="AC30:AM30"/>
    <mergeCell ref="AP30:AZ30"/>
    <mergeCell ref="P31:Z31"/>
    <mergeCell ref="BC31:BM31"/>
    <mergeCell ref="BC32:BM32"/>
    <mergeCell ref="HC29:HM29"/>
    <mergeCell ref="HP29:HZ29"/>
    <mergeCell ref="IC29:IM29"/>
    <mergeCell ref="IP29:IV29"/>
    <mergeCell ref="BC30:BM30"/>
    <mergeCell ref="BP30:BZ30"/>
    <mergeCell ref="EC30:EM30"/>
    <mergeCell ref="EP30:EZ30"/>
    <mergeCell ref="IP30:IV30"/>
    <mergeCell ref="HP30:HZ30"/>
    <mergeCell ref="EP29:EZ29"/>
    <mergeCell ref="FC29:FM29"/>
    <mergeCell ref="P29:Z29"/>
    <mergeCell ref="AC29:AM29"/>
    <mergeCell ref="AP29:AZ29"/>
    <mergeCell ref="C32:M32"/>
    <mergeCell ref="C30:M30"/>
    <mergeCell ref="C31:M31"/>
    <mergeCell ref="DP31:DZ31"/>
    <mergeCell ref="EC31:E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AP31:AZ31"/>
    <mergeCell ref="P32:Z32"/>
    <mergeCell ref="C5:M5"/>
    <mergeCell ref="C6:M6"/>
    <mergeCell ref="C7:M7"/>
    <mergeCell ref="C8:M8"/>
    <mergeCell ref="C16:M16"/>
    <mergeCell ref="C17:M17"/>
    <mergeCell ref="C18:M18"/>
    <mergeCell ref="A2:E2"/>
    <mergeCell ref="A1:I1"/>
    <mergeCell ref="C3:M3"/>
    <mergeCell ref="C4:M4"/>
    <mergeCell ref="F2:I2"/>
    <mergeCell ref="AC31:AM31"/>
    <mergeCell ref="C65:M65"/>
    <mergeCell ref="C19:M19"/>
    <mergeCell ref="C9:M9"/>
    <mergeCell ref="C10:M10"/>
    <mergeCell ref="C11:M11"/>
    <mergeCell ref="C12:M12"/>
    <mergeCell ref="C13:M13"/>
    <mergeCell ref="C33:M33"/>
    <mergeCell ref="C37:M37"/>
    <mergeCell ref="C38:M38"/>
    <mergeCell ref="C14:M14"/>
    <mergeCell ref="C15:M15"/>
    <mergeCell ref="C20:M20"/>
    <mergeCell ref="C29:M29"/>
    <mergeCell ref="C25:M25"/>
    <mergeCell ref="C26:M26"/>
    <mergeCell ref="C27:M27"/>
    <mergeCell ref="C70:M70"/>
    <mergeCell ref="A72:E72"/>
    <mergeCell ref="C73:M73"/>
    <mergeCell ref="C74:M74"/>
    <mergeCell ref="C34:M34"/>
    <mergeCell ref="C35:M35"/>
    <mergeCell ref="C36:M36"/>
    <mergeCell ref="C62:M62"/>
    <mergeCell ref="C63:M63"/>
    <mergeCell ref="C64:M64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4:M84"/>
    <mergeCell ref="C85:M85"/>
    <mergeCell ref="C86:M86"/>
    <mergeCell ref="C87:M87"/>
    <mergeCell ref="C88:M88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2011-11-02T12:45:12Z</cp:lastPrinted>
  <dcterms:created xsi:type="dcterms:W3CDTF">1997-12-04T19:04:30Z</dcterms:created>
  <dcterms:modified xsi:type="dcterms:W3CDTF">2025-01-09T20:35:04Z</dcterms:modified>
</cp:coreProperties>
</file>