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66894F1-D8B6-495E-A555-DB58296A1EC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A777D49E-2A6C-4235-9714-27CCE1CA4D8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28" i="1"/>
  <c r="G113" i="1"/>
  <c r="G132" i="1" s="1"/>
  <c r="C38" i="10" s="1"/>
  <c r="H113" i="1"/>
  <c r="H132" i="1" s="1"/>
  <c r="H128" i="1"/>
  <c r="I113" i="1"/>
  <c r="I128" i="1"/>
  <c r="I132" i="1"/>
  <c r="I185" i="1" s="1"/>
  <c r="G620" i="1" s="1"/>
  <c r="J620" i="1" s="1"/>
  <c r="J113" i="1"/>
  <c r="J128" i="1"/>
  <c r="J132" i="1"/>
  <c r="C37" i="10"/>
  <c r="C60" i="2"/>
  <c r="B2" i="13"/>
  <c r="F8" i="13"/>
  <c r="G8" i="13"/>
  <c r="L196" i="1"/>
  <c r="E8" i="13" s="1"/>
  <c r="L214" i="1"/>
  <c r="C112" i="2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190" i="1"/>
  <c r="L191" i="1"/>
  <c r="L192" i="1"/>
  <c r="L203" i="1" s="1"/>
  <c r="L207" i="1"/>
  <c r="C10" i="10" s="1"/>
  <c r="L208" i="1"/>
  <c r="C11" i="10" s="1"/>
  <c r="L209" i="1"/>
  <c r="L210" i="1"/>
  <c r="L225" i="1"/>
  <c r="L239" i="1" s="1"/>
  <c r="L226" i="1"/>
  <c r="L227" i="1"/>
  <c r="C103" i="2" s="1"/>
  <c r="L228" i="1"/>
  <c r="F6" i="13"/>
  <c r="G6" i="13"/>
  <c r="L194" i="1"/>
  <c r="D6" i="13" s="1"/>
  <c r="C6" i="13" s="1"/>
  <c r="L212" i="1"/>
  <c r="C110" i="2" s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C18" i="10" s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C116" i="2" s="1"/>
  <c r="L236" i="1"/>
  <c r="G641" i="1" s="1"/>
  <c r="J641" i="1" s="1"/>
  <c r="F17" i="13"/>
  <c r="G17" i="13"/>
  <c r="L243" i="1"/>
  <c r="C106" i="2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J301" i="1"/>
  <c r="J320" i="1"/>
  <c r="J330" i="1" s="1"/>
  <c r="J344" i="1" s="1"/>
  <c r="F31" i="13"/>
  <c r="K282" i="1"/>
  <c r="K301" i="1"/>
  <c r="K320" i="1"/>
  <c r="G31" i="13"/>
  <c r="L268" i="1"/>
  <c r="E101" i="2" s="1"/>
  <c r="E107" i="2" s="1"/>
  <c r="L269" i="1"/>
  <c r="L270" i="1"/>
  <c r="L271" i="1"/>
  <c r="L273" i="1"/>
  <c r="L274" i="1"/>
  <c r="L275" i="1"/>
  <c r="L282" i="1" s="1"/>
  <c r="L276" i="1"/>
  <c r="E113" i="2" s="1"/>
  <c r="L277" i="1"/>
  <c r="L278" i="1"/>
  <c r="L279" i="1"/>
  <c r="L280" i="1"/>
  <c r="L287" i="1"/>
  <c r="L288" i="1"/>
  <c r="L289" i="1"/>
  <c r="L290" i="1"/>
  <c r="L292" i="1"/>
  <c r="L293" i="1"/>
  <c r="E111" i="2" s="1"/>
  <c r="L294" i="1"/>
  <c r="L295" i="1"/>
  <c r="L296" i="1"/>
  <c r="L297" i="1"/>
  <c r="E115" i="2" s="1"/>
  <c r="L298" i="1"/>
  <c r="L299" i="1"/>
  <c r="L306" i="1"/>
  <c r="L307" i="1"/>
  <c r="L308" i="1"/>
  <c r="L309" i="1"/>
  <c r="L320" i="1" s="1"/>
  <c r="L311" i="1"/>
  <c r="E110" i="2" s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C123" i="2" s="1"/>
  <c r="L253" i="1"/>
  <c r="C124" i="2" s="1"/>
  <c r="L333" i="1"/>
  <c r="L343" i="1" s="1"/>
  <c r="L334" i="1"/>
  <c r="L247" i="1"/>
  <c r="L328" i="1"/>
  <c r="C29" i="10" s="1"/>
  <c r="F22" i="13"/>
  <c r="C22" i="13" s="1"/>
  <c r="F33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 s="1"/>
  <c r="F2" i="11"/>
  <c r="L603" i="1"/>
  <c r="H653" i="1"/>
  <c r="L602" i="1"/>
  <c r="G653" i="1" s="1"/>
  <c r="L601" i="1"/>
  <c r="F653" i="1" s="1"/>
  <c r="I653" i="1" s="1"/>
  <c r="C40" i="10"/>
  <c r="F52" i="1"/>
  <c r="C35" i="10" s="1"/>
  <c r="G52" i="1"/>
  <c r="D48" i="2" s="1"/>
  <c r="H52" i="1"/>
  <c r="E48" i="2" s="1"/>
  <c r="I52" i="1"/>
  <c r="F71" i="1"/>
  <c r="F86" i="1"/>
  <c r="F104" i="1" s="1"/>
  <c r="F103" i="1"/>
  <c r="G103" i="1"/>
  <c r="H71" i="1"/>
  <c r="H86" i="1"/>
  <c r="E50" i="2" s="1"/>
  <c r="H103" i="1"/>
  <c r="H104" i="1"/>
  <c r="H185" i="1" s="1"/>
  <c r="G619" i="1" s="1"/>
  <c r="J619" i="1" s="1"/>
  <c r="I103" i="1"/>
  <c r="I104" i="1"/>
  <c r="J103" i="1"/>
  <c r="J104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2" i="10"/>
  <c r="C13" i="10"/>
  <c r="C19" i="10"/>
  <c r="C20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F651" i="1"/>
  <c r="I651" i="1" s="1"/>
  <c r="G651" i="1"/>
  <c r="H651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L514" i="1" s="1"/>
  <c r="F540" i="1"/>
  <c r="L513" i="1"/>
  <c r="F541" i="1" s="1"/>
  <c r="K541" i="1" s="1"/>
  <c r="L516" i="1"/>
  <c r="G539" i="1"/>
  <c r="L517" i="1"/>
  <c r="L519" i="1" s="1"/>
  <c r="G540" i="1"/>
  <c r="G542" i="1" s="1"/>
  <c r="L518" i="1"/>
  <c r="G541" i="1"/>
  <c r="L521" i="1"/>
  <c r="H539" i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I444" i="1" s="1"/>
  <c r="J24" i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E34" i="2"/>
  <c r="E42" i="2" s="1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F48" i="2"/>
  <c r="C49" i="2"/>
  <c r="E49" i="2"/>
  <c r="C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4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F64" i="2"/>
  <c r="C65" i="2"/>
  <c r="F65" i="2"/>
  <c r="F70" i="2" s="1"/>
  <c r="F73" i="2" s="1"/>
  <c r="C66" i="2"/>
  <c r="C70" i="2" s="1"/>
  <c r="C67" i="2"/>
  <c r="C68" i="2"/>
  <c r="E68" i="2"/>
  <c r="F68" i="2"/>
  <c r="C69" i="2"/>
  <c r="D69" i="2"/>
  <c r="D70" i="2" s="1"/>
  <c r="E69" i="2"/>
  <c r="E70" i="2" s="1"/>
  <c r="F69" i="2"/>
  <c r="G69" i="2"/>
  <c r="G70" i="2" s="1"/>
  <c r="G73" i="2" s="1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E103" i="2"/>
  <c r="C104" i="2"/>
  <c r="E104" i="2"/>
  <c r="C105" i="2"/>
  <c r="E105" i="2"/>
  <c r="D107" i="2"/>
  <c r="F107" i="2"/>
  <c r="G107" i="2"/>
  <c r="C111" i="2"/>
  <c r="E114" i="2"/>
  <c r="C115" i="2"/>
  <c r="E116" i="2"/>
  <c r="E117" i="2"/>
  <c r="D119" i="2"/>
  <c r="D120" i="2" s="1"/>
  <c r="D137" i="2" s="1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G608" i="1" s="1"/>
  <c r="J608" i="1" s="1"/>
  <c r="H19" i="1"/>
  <c r="I19" i="1"/>
  <c r="G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J185" i="1" s="1"/>
  <c r="F180" i="1"/>
  <c r="G180" i="1"/>
  <c r="G184" i="1" s="1"/>
  <c r="H180" i="1"/>
  <c r="I180" i="1"/>
  <c r="H184" i="1"/>
  <c r="I184" i="1"/>
  <c r="F203" i="1"/>
  <c r="F249" i="1" s="1"/>
  <c r="F263" i="1" s="1"/>
  <c r="G203" i="1"/>
  <c r="H203" i="1"/>
  <c r="I203" i="1"/>
  <c r="J203" i="1"/>
  <c r="K203" i="1"/>
  <c r="K249" i="1" s="1"/>
  <c r="K263" i="1" s="1"/>
  <c r="F221" i="1"/>
  <c r="G221" i="1"/>
  <c r="G249" i="1" s="1"/>
  <c r="G263" i="1" s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H400" i="1"/>
  <c r="H634" i="1" s="1"/>
  <c r="J634" i="1" s="1"/>
  <c r="I400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F426" i="1" s="1"/>
  <c r="G425" i="1"/>
  <c r="H425" i="1"/>
  <c r="I425" i="1"/>
  <c r="J425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J614" i="1" s="1"/>
  <c r="I464" i="1"/>
  <c r="I466" i="1" s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9" i="1"/>
  <c r="J609" i="1" s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J631" i="1" s="1"/>
  <c r="G633" i="1"/>
  <c r="G634" i="1"/>
  <c r="G635" i="1"/>
  <c r="J635" i="1" s="1"/>
  <c r="G639" i="1"/>
  <c r="J639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F96" i="2" l="1"/>
  <c r="C130" i="2"/>
  <c r="C136" i="2" s="1"/>
  <c r="L400" i="1"/>
  <c r="J615" i="1"/>
  <c r="G19" i="2"/>
  <c r="L561" i="1"/>
  <c r="G137" i="2"/>
  <c r="C5" i="13"/>
  <c r="D33" i="13"/>
  <c r="D36" i="13" s="1"/>
  <c r="J613" i="1"/>
  <c r="F137" i="2"/>
  <c r="J637" i="1"/>
  <c r="C73" i="2"/>
  <c r="C96" i="2" s="1"/>
  <c r="G42" i="2"/>
  <c r="E43" i="2"/>
  <c r="H650" i="1"/>
  <c r="E33" i="13"/>
  <c r="D35" i="13" s="1"/>
  <c r="C8" i="13"/>
  <c r="G636" i="1"/>
  <c r="G621" i="1"/>
  <c r="J621" i="1" s="1"/>
  <c r="G12" i="2"/>
  <c r="J19" i="1"/>
  <c r="G611" i="1" s="1"/>
  <c r="J610" i="1"/>
  <c r="E54" i="2"/>
  <c r="J43" i="1"/>
  <c r="D43" i="2"/>
  <c r="I451" i="1"/>
  <c r="H632" i="1" s="1"/>
  <c r="K540" i="1"/>
  <c r="K542" i="1" s="1"/>
  <c r="F185" i="1"/>
  <c r="G617" i="1" s="1"/>
  <c r="J617" i="1" s="1"/>
  <c r="G96" i="2"/>
  <c r="D31" i="13"/>
  <c r="C31" i="13" s="1"/>
  <c r="L330" i="1"/>
  <c r="L344" i="1" s="1"/>
  <c r="G623" i="1" s="1"/>
  <c r="J623" i="1" s="1"/>
  <c r="J624" i="1"/>
  <c r="L535" i="1"/>
  <c r="C39" i="10"/>
  <c r="E120" i="2"/>
  <c r="E137" i="2" s="1"/>
  <c r="H542" i="1"/>
  <c r="E55" i="2"/>
  <c r="G153" i="2"/>
  <c r="E73" i="2"/>
  <c r="D55" i="2"/>
  <c r="D96" i="2" s="1"/>
  <c r="C120" i="2"/>
  <c r="F650" i="1"/>
  <c r="J633" i="1"/>
  <c r="D73" i="2"/>
  <c r="C43" i="2"/>
  <c r="G32" i="2"/>
  <c r="C133" i="2"/>
  <c r="C114" i="2"/>
  <c r="H652" i="1"/>
  <c r="H637" i="1"/>
  <c r="J33" i="1"/>
  <c r="L221" i="1"/>
  <c r="G650" i="1" s="1"/>
  <c r="C101" i="2"/>
  <c r="G652" i="1"/>
  <c r="C17" i="10"/>
  <c r="L354" i="1"/>
  <c r="I450" i="1"/>
  <c r="C102" i="2"/>
  <c r="G640" i="1"/>
  <c r="J640" i="1" s="1"/>
  <c r="G612" i="1"/>
  <c r="J612" i="1" s="1"/>
  <c r="J263" i="1"/>
  <c r="C113" i="2"/>
  <c r="E77" i="2"/>
  <c r="E83" i="2" s="1"/>
  <c r="F542" i="1"/>
  <c r="F652" i="1"/>
  <c r="C16" i="10"/>
  <c r="G104" i="1"/>
  <c r="G185" i="1" s="1"/>
  <c r="G618" i="1" s="1"/>
  <c r="J618" i="1" s="1"/>
  <c r="J607" i="1"/>
  <c r="E112" i="2"/>
  <c r="C25" i="10"/>
  <c r="C15" i="10"/>
  <c r="H25" i="13"/>
  <c r="C156" i="2"/>
  <c r="G156" i="2" s="1"/>
  <c r="C24" i="10"/>
  <c r="L301" i="1"/>
  <c r="C117" i="2"/>
  <c r="I438" i="1"/>
  <c r="G632" i="1" s="1"/>
  <c r="L374" i="1"/>
  <c r="G626" i="1" s="1"/>
  <c r="J626" i="1" s="1"/>
  <c r="E122" i="2"/>
  <c r="E136" i="2" s="1"/>
  <c r="C21" i="10"/>
  <c r="C36" i="10" l="1"/>
  <c r="G616" i="1"/>
  <c r="J616" i="1" s="1"/>
  <c r="J44" i="1"/>
  <c r="H611" i="1" s="1"/>
  <c r="H654" i="1"/>
  <c r="C27" i="10"/>
  <c r="G625" i="1"/>
  <c r="J625" i="1" s="1"/>
  <c r="J636" i="1"/>
  <c r="E96" i="2"/>
  <c r="G43" i="2"/>
  <c r="G627" i="1"/>
  <c r="J627" i="1" s="1"/>
  <c r="H636" i="1"/>
  <c r="J632" i="1"/>
  <c r="I652" i="1"/>
  <c r="C107" i="2"/>
  <c r="C137" i="2" s="1"/>
  <c r="C25" i="13"/>
  <c r="H33" i="13"/>
  <c r="G654" i="1"/>
  <c r="J611" i="1"/>
  <c r="I650" i="1"/>
  <c r="I654" i="1" s="1"/>
  <c r="F654" i="1"/>
  <c r="L249" i="1"/>
  <c r="L263" i="1" s="1"/>
  <c r="G622" i="1" s="1"/>
  <c r="J622" i="1" s="1"/>
  <c r="H662" i="1" l="1"/>
  <c r="H657" i="1"/>
  <c r="D27" i="10"/>
  <c r="F662" i="1"/>
  <c r="C4" i="10" s="1"/>
  <c r="F657" i="1"/>
  <c r="I662" i="1"/>
  <c r="C7" i="10" s="1"/>
  <c r="I657" i="1"/>
  <c r="C41" i="10"/>
  <c r="D36" i="10" s="1"/>
  <c r="H646" i="1"/>
  <c r="G657" i="1"/>
  <c r="G662" i="1"/>
  <c r="C28" i="10"/>
  <c r="D37" i="10" l="1"/>
  <c r="D40" i="10"/>
  <c r="D38" i="10"/>
  <c r="D35" i="10"/>
  <c r="D39" i="10"/>
  <c r="C30" i="10"/>
  <c r="D22" i="10"/>
  <c r="D11" i="10"/>
  <c r="D18" i="10"/>
  <c r="D23" i="10"/>
  <c r="D13" i="10"/>
  <c r="D20" i="10"/>
  <c r="D26" i="10"/>
  <c r="D12" i="10"/>
  <c r="D19" i="10"/>
  <c r="D10" i="10"/>
  <c r="D25" i="10"/>
  <c r="D17" i="10"/>
  <c r="D16" i="10"/>
  <c r="D24" i="10"/>
  <c r="D15" i="10"/>
  <c r="D21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BBD29B6-C40B-457B-AC97-A841441460E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56193A1-3661-430A-85FC-CBA61B8F076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76C36A1-F3F1-4A09-A3AC-71E9C040423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7FD9D9C-FB3B-481A-8436-F3FD47FC330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B3D1586-447E-48DE-992F-E824649A81F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87C9B86-94E6-4D6B-952E-8D35736831A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B5D0C77-353E-4CD9-9904-C30ACC88CE2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1B5FC49-989E-402B-8205-A436194E844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B7388D5-DE9F-4F10-957A-4F498EE6775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D7BEDBC-A3EA-4E94-B6C2-C4B5D908B4F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B2DE591-D13B-43D5-8612-FBFD361283B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94C350C-E1FB-4940-9FBA-7CDF6E2C950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<sst xmlns="http://schemas.openxmlformats.org/spreadsheetml/2006/main" count="3863" uniqueCount="898">
  <si>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</si>
  <si>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</si>
  <si>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</si>
  <si>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</si>
  <si>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</si>
  <si>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</si>
  <si>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</si>
  <si>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</si>
  <si>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</si>
  <si>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</si>
  <si>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</si>
  <si>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</si>
  <si>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</si>
  <si>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</si>
  <si>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</si>
  <si>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</si>
  <si>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</si>
  <si>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</si>
  <si>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</si>
  <si>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</si>
  <si>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</si>
  <si>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</si>
  <si>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</si>
  <si>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</si>
  <si>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</si>
  <si>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</si>
  <si>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</si>
  <si>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</si>
  <si>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</si>
  <si>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</si>
  <si>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</si>
  <si>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</si>
  <si>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</si>
  <si>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</si>
  <si>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</si>
  <si>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</si>
  <si>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</si>
  <si>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</si>
  <si>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</si>
  <si>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</si>
  <si>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</si>
  <si>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</si>
  <si>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</si>
  <si>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</si>
  <si>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</si>
  <si>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</si>
  <si>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</si>
  <si>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</si>
  <si>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</si>
  <si>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</si>
  <si>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</si>
  <si>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</si>
  <si>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</si>
  <si>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</si>
  <si>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</si>
  <si>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</si>
  <si>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</si>
  <si>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</si>
  <si>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</si>
  <si>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</si>
  <si>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</si>
  <si>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</si>
  <si>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</si>
  <si>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</si>
  <si>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</si>
  <si>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</si>
  <si>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</si>
  <si>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</si>
  <si>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</si>
  <si>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</si>
  <si>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</si>
  <si>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</si>
  <si>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</si>
  <si>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</si>
  <si>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</si>
  <si>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</si>
  <si>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</si>
  <si>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</si>
  <si>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</si>
  <si>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</si>
  <si>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</si>
  <si>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</si>
  <si>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</si>
  <si>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</si>
  <si>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</si>
  <si>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</si>
  <si>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</si>
  <si>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</si>
  <si>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</si>
  <si>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</si>
  <si>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</si>
  <si>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</si>
  <si>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</si>
  <si>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</si>
  <si>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</si>
  <si>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</si>
  <si>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</si>
  <si>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</si>
  <si>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</si>
  <si>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</si>
  <si>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</si>
  <si>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</si>
  <si>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</si>
  <si>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</si>
  <si>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</si>
  <si>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</si>
  <si>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</si>
  <si>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</si>
  <si>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</si>
  <si>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</si>
  <si>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</si>
  <si>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</si>
  <si>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</si>
  <si>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</si>
  <si>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</si>
  <si>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</si>
  <si>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</si>
  <si>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</si>
  <si>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</si>
  <si>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</si>
  <si>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</si>
  <si>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</si>
  <si>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</si>
  <si>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</si>
  <si>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</si>
  <si>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</si>
  <si>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</si>
  <si>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</si>
  <si>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</si>
  <si>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</si>
  <si>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</si>
  <si>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</si>
  <si>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</si>
  <si>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</si>
  <si>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</si>
  <si>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</si>
  <si>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</si>
  <si>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</si>
  <si>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</si>
  <si>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</si>
  <si>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</si>
  <si>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</si>
  <si>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</si>
  <si>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</si>
  <si>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</si>
  <si>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</si>
  <si>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</si>
  <si>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</si>
  <si>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</si>
  <si>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</si>
  <si>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</si>
  <si>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</si>
  <si>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</si>
  <si>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</si>
  <si>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</si>
  <si>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</si>
  <si>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</si>
  <si>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</si>
  <si>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</si>
  <si>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</si>
  <si>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</si>
  <si>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</si>
  <si>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</si>
  <si>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</si>
  <si>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</si>
  <si>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</si>
  <si>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</si>
  <si>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</si>
  <si>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</si>
  <si>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</si>
  <si>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</si>
  <si>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</si>
  <si>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</si>
  <si>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</si>
  <si>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</si>
  <si>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</si>
  <si>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</si>
  <si>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</si>
  <si>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</si>
  <si>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</si>
  <si>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</si>
  <si>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</si>
  <si>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</si>
  <si>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</si>
  <si>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</si>
  <si>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</si>
  <si>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</si>
  <si>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</si>
  <si>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</si>
  <si>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</si>
  <si>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</si>
  <si>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</si>
  <si>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</si>
  <si>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</si>
  <si>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</si>
  <si>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</si>
  <si>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</si>
  <si>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</si>
  <si>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</si>
  <si>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</si>
  <si>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</si>
  <si>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</si>
  <si>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</si>
  <si>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</si>
  <si>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</si>
  <si>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</si>
  <si>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</si>
  <si>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</si>
  <si>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</si>
  <si>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</si>
  <si>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</si>
  <si>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</si>
  <si>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</si>
  <si>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</si>
  <si>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</si>
  <si>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</si>
  <si>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</si>
  <si>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</si>
  <si>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</si>
  <si>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</si>
  <si>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</si>
  <si>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</si>
  <si>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</si>
  <si>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</si>
  <si>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</si>
  <si>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</si>
  <si>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</si>
  <si>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</si>
  <si>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</si>
  <si>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</si>
  <si>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</si>
  <si>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</si>
  <si>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</si>
  <si>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</si>
  <si>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</si>
  <si>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</si>
  <si>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</si>
  <si>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</si>
  <si>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</si>
  <si>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</si>
  <si>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</si>
  <si>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</si>
  <si>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</si>
  <si>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</si>
  <si>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</si>
  <si>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</si>
  <si>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</si>
  <si>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</si>
  <si>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</si>
  <si>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</si>
  <si>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</si>
  <si>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</si>
  <si>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</si>
  <si>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</si>
  <si>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</si>
  <si>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</si>
  <si>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</si>
  <si>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</si>
  <si>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</si>
  <si>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</si>
  <si>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</si>
  <si>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</si>
  <si>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</si>
  <si>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</si>
  <si>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</si>
  <si>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</si>
  <si>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</si>
  <si>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</si>
  <si>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</si>
  <si>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</si>
  <si>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</si>
  <si>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</si>
  <si>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</si>
  <si>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</si>
  <si>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</si>
  <si>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</si>
  <si>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</si>
  <si>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</si>
  <si>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</si>
  <si>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</si>
  <si>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</si>
  <si>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</si>
  <si>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</si>
  <si>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</si>
  <si>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</si>
  <si>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</si>
  <si>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</si>
  <si>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</si>
  <si>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</si>
  <si>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</si>
  <si>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</si>
  <si>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</si>
  <si>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</si>
  <si>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</si>
  <si>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</si>
  <si>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</si>
  <si>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</si>
  <si>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</si>
  <si>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</si>
  <si>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</si>
  <si>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</si>
  <si>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</si>
  <si>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</si>
  <si>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</si>
  <si>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</si>
  <si>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</si>
  <si>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</si>
  <si>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</si>
  <si>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</si>
  <si>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</si>
  <si>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</si>
  <si>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</si>
  <si>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</si>
  <si>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</si>
  <si>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</si>
  <si>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</si>
  <si>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</si>
  <si>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</si>
  <si>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</si>
  <si>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</si>
  <si>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</si>
  <si>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</si>
  <si>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</si>
  <si>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</si>
  <si>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</si>
  <si>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</si>
  <si>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</si>
  <si>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</si>
  <si>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</si>
  <si>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</si>
  <si>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</si>
  <si>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</si>
  <si>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</si>
  <si>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</si>
  <si>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</si>
  <si>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</si>
  <si>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</si>
  <si>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</si>
  <si>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</si>
  <si>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</si>
  <si>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</si>
  <si>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</si>
  <si>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</si>
  <si>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</si>
  <si>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</si>
  <si>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</si>
  <si>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</si>
  <si>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</si>
  <si>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</si>
  <si>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</si>
  <si>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</si>
  <si>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</si>
  <si>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</si>
  <si>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</si>
  <si>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</si>
  <si>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</si>
  <si>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</si>
  <si>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</si>
  <si>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</si>
  <si>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</si>
  <si>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</si>
  <si>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</si>
  <si>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</si>
  <si>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</si>
  <si>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</si>
  <si>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</si>
  <si>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</si>
  <si>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</si>
  <si>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</si>
  <si>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</si>
  <si>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</si>
  <si>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</si>
  <si>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</si>
  <si>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</si>
  <si>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</si>
  <si>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</si>
  <si>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</si>
  <si>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</si>
  <si>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</si>
  <si>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</si>
  <si>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</si>
  <si>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</si>
  <si>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</si>
  <si>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</si>
  <si>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</si>
  <si>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</si>
  <si>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</si>
  <si>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</si>
  <si>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</si>
  <si>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</si>
  <si>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</si>
  <si>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</si>
  <si>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</si>
  <si>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</si>
  <si>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</si>
  <si>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</si>
  <si>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</si>
  <si>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</si>
  <si>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</si>
  <si>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</si>
  <si>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</si>
  <si>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</si>
  <si>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</si>
  <si>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</si>
  <si>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</si>
  <si>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</si>
  <si>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</si>
  <si>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</si>
  <si>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</si>
  <si>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</si>
  <si>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</si>
  <si>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</si>
  <si>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</si>
  <si>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</si>
  <si>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</si>
  <si>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</si>
  <si>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</si>
  <si>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</si>
  <si>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</si>
  <si>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</si>
  <si>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</si>
  <si>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</si>
  <si>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</si>
  <si>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</si>
  <si>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</si>
  <si>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</si>
  <si>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</si>
  <si>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</si>
  <si>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</si>
  <si>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</si>
  <si>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</si>
  <si>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</si>
  <si>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</si>
  <si>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</si>
  <si>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</si>
  <si>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</si>
  <si>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</si>
  <si>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</si>
  <si>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</si>
  <si>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</si>
  <si>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</si>
  <si>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</si>
  <si>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</si>
  <si>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</si>
  <si>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</si>
  <si>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</si>
  <si>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</si>
  <si>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</si>
  <si>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</si>
  <si>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</si>
  <si>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</si>
  <si>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</si>
  <si>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</si>
  <si>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</si>
  <si>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</si>
  <si>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</si>
  <si>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</si>
  <si>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</si>
  <si>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</si>
  <si>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</si>
  <si>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</si>
  <si>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</si>
  <si>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</si>
  <si>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</si>
  <si>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</si>
  <si>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</si>
  <si>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</si>
  <si>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</si>
  <si>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</si>
  <si>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</si>
  <si>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</si>
  <si>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</si>
  <si>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</si>
  <si>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</si>
  <si>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</si>
  <si>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</si>
  <si>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</si>
  <si>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</si>
  <si>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</si>
  <si>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</si>
  <si>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</si>
  <si>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</si>
  <si>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</si>
  <si>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</si>
  <si>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</si>
  <si>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</si>
  <si>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</si>
  <si>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</si>
  <si>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</si>
  <si>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</si>
  <si>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</si>
  <si>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</si>
  <si>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</si>
  <si>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</si>
  <si>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</si>
  <si>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</si>
  <si>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</si>
  <si>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</si>
  <si>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</si>
  <si>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</si>
  <si>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</si>
  <si>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</si>
  <si>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</si>
  <si>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</si>
  <si>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</si>
  <si>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</si>
  <si>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</si>
  <si>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</si>
  <si>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</si>
  <si>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</si>
  <si>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</si>
  <si>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</si>
  <si>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</si>
  <si>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</si>
  <si>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</si>
  <si>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</si>
  <si>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</si>
  <si>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</si>
  <si>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</si>
  <si>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</si>
  <si>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</si>
  <si>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</si>
  <si>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</si>
  <si>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</si>
  <si>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</si>
  <si>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</si>
  <si>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</si>
  <si>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</si>
  <si>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</si>
  <si>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</si>
  <si>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</si>
  <si>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</si>
  <si>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</si>
  <si>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</si>
  <si>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</si>
  <si>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</si>
  <si>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</si>
  <si>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</si>
  <si>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</si>
  <si>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</si>
  <si>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</si>
  <si>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</si>
  <si>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</si>
  <si>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</si>
  <si>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</si>
  <si>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</si>
  <si>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</si>
  <si>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</si>
  <si>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</si>
  <si>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</si>
  <si>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</si>
  <si>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</si>
  <si>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</si>
  <si>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</si>
  <si>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</si>
  <si>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</si>
  <si>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</si>
  <si>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</si>
  <si>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</si>
  <si>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</si>
  <si>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</si>
  <si>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</si>
  <si>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</si>
  <si>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</si>
  <si>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</si>
  <si>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</si>
  <si>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</si>
  <si>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</si>
  <si>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</si>
  <si>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</si>
  <si>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</si>
  <si>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</si>
  <si>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</si>
  <si>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</si>
  <si>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</si>
  <si>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</si>
  <si>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</si>
  <si>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</si>
  <si>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</si>
  <si>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</si>
  <si>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</si>
  <si>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</si>
  <si>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</si>
  <si>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</si>
  <si>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</si>
  <si>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</si>
  <si>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</si>
  <si>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</si>
  <si>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</si>
  <si>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</si>
  <si>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</si>
  <si>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</si>
  <si>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</si>
  <si>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</si>
  <si>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</si>
  <si>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</si>
  <si>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</si>
  <si>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</si>
  <si>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</si>
  <si>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</si>
  <si>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</si>
  <si>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</si>
  <si>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</si>
  <si>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</si>
  <si>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</si>
  <si>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</si>
  <si>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</si>
  <si>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</si>
  <si>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</si>
  <si>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</si>
  <si>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</si>
  <si>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</si>
  <si>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</si>
  <si>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</si>
  <si>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</si>
  <si>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</si>
  <si>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</si>
  <si>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</si>
  <si>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</si>
  <si>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</si>
  <si>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</si>
  <si>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</si>
  <si>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</si>
  <si>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</si>
  <si>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</si>
  <si>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</si>
  <si>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</si>
  <si>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</si>
  <si>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</si>
  <si>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</si>
  <si>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</si>
  <si>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</si>
  <si>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</si>
  <si>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</si>
  <si>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</si>
  <si>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</si>
  <si>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</si>
  <si>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</si>
  <si>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</si>
  <si>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</si>
  <si>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</si>
  <si>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</si>
  <si>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</si>
  <si>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</si>
  <si>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</si>
  <si>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</si>
  <si>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</si>
  <si>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</si>
  <si>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</si>
  <si>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</si>
  <si>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</si>
  <si>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</si>
  <si>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</si>
  <si>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</si>
  <si>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</si>
  <si>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</si>
  <si>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</si>
  <si>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</si>
  <si>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</si>
  <si>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</si>
  <si>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</si>
  <si>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</si>
  <si>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</si>
  <si>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</si>
  <si>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</si>
  <si>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</si>
  <si>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</si>
  <si>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</si>
  <si>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</si>
  <si>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</si>
  <si>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</si>
  <si>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</si>
  <si>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</si>
  <si>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</si>
  <si>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</si>
  <si>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</si>
  <si>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</si>
  <si>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</si>
  <si>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</si>
  <si>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</si>
  <si>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</si>
  <si>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</si>
  <si>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</si>
  <si>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</si>
  <si>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</si>
  <si>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</si>
  <si>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</si>
  <si>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</si>
  <si>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</si>
  <si>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</si>
  <si>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</si>
  <si>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</si>
  <si>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</si>
  <si>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</si>
  <si>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</si>
  <si>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</si>
  <si>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</si>
  <si>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</si>
  <si>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</si>
  <si>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</si>
  <si>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</si>
  <si>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</si>
  <si>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</si>
  <si>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</si>
  <si>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</si>
  <si>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</si>
  <si>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</si>
  <si>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</si>
  <si>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</si>
  <si>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</si>
  <si>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</si>
  <si>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</si>
  <si>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</si>
  <si>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</si>
  <si>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</si>
  <si>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</si>
  <si>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</si>
  <si>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</si>
  <si>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</si>
  <si>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</si>
  <si>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</si>
  <si>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</si>
  <si>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</si>
  <si>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</si>
  <si>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</si>
  <si>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</si>
  <si>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</si>
  <si>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</si>
  <si>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</si>
  <si>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</si>
  <si>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</si>
  <si>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</si>
  <si>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</si>
  <si>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</si>
  <si>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</si>
  <si>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</si>
  <si>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</si>
  <si>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</si>
  <si>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</si>
  <si>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</si>
  <si>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</si>
  <si>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</si>
  <si>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</si>
  <si>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</si>
  <si>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</si>
  <si>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</si>
  <si>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</si>
  <si>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</si>
  <si>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</si>
  <si>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</si>
  <si>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</si>
  <si>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</si>
  <si>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</si>
  <si>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</si>
  <si>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</si>
  <si>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</si>
  <si>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</si>
  <si>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</si>
  <si>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</si>
  <si>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</si>
  <si>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</si>
  <si>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</si>
  <si>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</si>
  <si>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</si>
  <si>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</si>
  <si>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</si>
  <si>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</si>
  <si>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</si>
  <si>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</si>
  <si>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</si>
  <si>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</si>
  <si>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</si>
  <si>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</si>
  <si>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</si>
  <si>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</si>
  <si>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</si>
  <si>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</si>
  <si>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</si>
  <si>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</si>
  <si>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</si>
  <si>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</si>
  <si>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</si>
  <si>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</si>
  <si>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</si>
  <si>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</si>
  <si>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</si>
  <si>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</si>
  <si>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</si>
  <si>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</si>
  <si>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</si>
  <si>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</si>
  <si>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</si>
  <si>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</si>
  <si>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</si>
  <si>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</si>
  <si>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</si>
  <si>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</si>
  <si>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</si>
  <si>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</si>
  <si>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</si>
  <si>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</si>
  <si>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</si>
  <si>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</si>
  <si>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</si>
  <si>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</si>
  <si>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</si>
  <si>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</si>
  <si>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</si>
  <si>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</si>
  <si>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</si>
  <si>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</si>
  <si>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</si>
  <si>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</si>
  <si>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</si>
  <si>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</si>
  <si>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</si>
  <si>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</si>
  <si>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</si>
  <si>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</si>
  <si>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</si>
  <si>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</si>
  <si>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</si>
  <si>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</si>
  <si>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</si>
  <si>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</si>
  <si>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</si>
  <si>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</si>
  <si>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</si>
  <si>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</si>
  <si>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</si>
  <si>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</si>
  <si>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</si>
  <si>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</si>
  <si>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</si>
  <si>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</si>
  <si>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</si>
  <si>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</si>
  <si>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</si>
  <si>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</si>
  <si>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</si>
  <si>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</si>
  <si>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</si>
  <si>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</si>
  <si>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</si>
  <si>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</si>
  <si>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</si>
  <si>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</si>
  <si>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</si>
  <si>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</si>
  <si>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</si>
  <si>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</si>
  <si>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</si>
  <si>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</si>
  <si>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</si>
  <si>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</si>
  <si>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</si>
  <si>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</si>
  <si>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</si>
  <si>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</si>
  <si>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</si>
  <si>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</si>
  <si>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</si>
  <si>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</si>
  <si>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</si>
  <si>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</si>
  <si>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</si>
  <si>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</si>
  <si>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</si>
  <si>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</si>
  <si>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</si>
  <si>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</si>
  <si>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</si>
  <si>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</si>
  <si>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</si>
  <si>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</si>
  <si>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</si>
  <si>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</si>
  <si>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</si>
  <si>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</si>
  <si>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</si>
  <si>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</si>
  <si>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</si>
  <si>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</si>
  <si>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</si>
  <si>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</si>
  <si>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</si>
  <si>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</si>
  <si>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</si>
  <si>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</si>
  <si>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</si>
  <si>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</si>
  <si>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</si>
  <si>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</si>
  <si>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</si>
  <si>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.</t>
  </si>
  <si>
    <t>08/03</t>
  </si>
  <si>
    <t>08/17</t>
  </si>
  <si>
    <t>CHICHESTER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</si>
</sst>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8B00-DB21-457F-A0FE-602C9040571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569" sqref="F5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99</v>
      </c>
      <c r="C2" s="21">
        <v>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214187.68</v>
      </c>
      <c r="G9" s="18"/>
      <c r="H9" s="18"/>
      <c r="I9" s="18"/>
      <c r="J9" s="67">
        <f>SUM(I431)</f>
        <v>169288.22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36215.61</v>
      </c>
      <c r="G12" s="18">
        <v>4738.04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29005.8</v>
      </c>
      <c r="G13" s="18">
        <v>1189.08</v>
      </c>
      <c r="H13" s="18">
        <v>41604.11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4552.0600000000004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279409.08999999997</v>
      </c>
      <c r="G19" s="41">
        <f>SUM(G9:G18)</f>
        <v>10479.18</v>
      </c>
      <c r="H19" s="41">
        <f>SUM(H9:H18)</f>
        <v>41604.11</v>
      </c>
      <c r="I19" s="41">
        <f>SUM(I9:I18)</f>
        <v>0</v>
      </c>
      <c r="J19" s="41">
        <f>SUM(J9:J18)</f>
        <v>169288.22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 t="s">
        <v>310</v>
      </c>
      <c r="H23" s="18">
        <v>40953.65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59023.35</v>
      </c>
      <c r="G24" s="18">
        <v>479.18</v>
      </c>
      <c r="H24" s="18">
        <v>650.46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6729.35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43654.87</v>
      </c>
      <c r="G30" s="18"/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109407.57</v>
      </c>
      <c r="G33" s="41">
        <f>SUM(G23:G32)</f>
        <v>479.18</v>
      </c>
      <c r="H33" s="41">
        <f>SUM(H23:H32)</f>
        <v>41604.11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10000</v>
      </c>
      <c r="H41" s="18"/>
      <c r="I41" s="18"/>
      <c r="J41" s="13">
        <f>SUM(I449)</f>
        <v>169288.22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170001.52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170001.52</v>
      </c>
      <c r="G43" s="41">
        <f>SUM(G35:G42)</f>
        <v>10000</v>
      </c>
      <c r="H43" s="41">
        <f>SUM(H35:H42)</f>
        <v>0</v>
      </c>
      <c r="I43" s="41">
        <f>SUM(I35:I42)</f>
        <v>0</v>
      </c>
      <c r="J43" s="41">
        <f>SUM(J35:J42)</f>
        <v>169288.22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279409.08999999997</v>
      </c>
      <c r="G44" s="41">
        <f>G43+G33</f>
        <v>10479.18</v>
      </c>
      <c r="H44" s="41">
        <f>H43+H33</f>
        <v>41604.11</v>
      </c>
      <c r="I44" s="41">
        <f>I43+I33</f>
        <v>0</v>
      </c>
      <c r="J44" s="41">
        <f>J43+J33</f>
        <v>169288.22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3308394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3308394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987.95</v>
      </c>
      <c r="G88" s="18"/>
      <c r="H88" s="18"/>
      <c r="I88" s="18"/>
      <c r="J88" s="18">
        <v>337.67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48564.37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24507.5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14294.94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39790.39</v>
      </c>
      <c r="G103" s="41">
        <f>SUM(G88:G102)</f>
        <v>48564.37</v>
      </c>
      <c r="H103" s="41">
        <f>SUM(H88:H102)</f>
        <v>0</v>
      </c>
      <c r="I103" s="41">
        <f>SUM(I88:I102)</f>
        <v>0</v>
      </c>
      <c r="J103" s="41">
        <f>SUM(J88:J102)</f>
        <v>337.67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3348184.39</v>
      </c>
      <c r="G104" s="41">
        <f>G52+G103</f>
        <v>48564.37</v>
      </c>
      <c r="H104" s="41">
        <f>H52+H71+H86+H103</f>
        <v>0</v>
      </c>
      <c r="I104" s="41">
        <f>I52+I103</f>
        <v>0</v>
      </c>
      <c r="J104" s="41">
        <f>J52+J103</f>
        <v>337.67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876962.81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625825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31807.19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1534595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27532.6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103234.52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1091.77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130767.12</v>
      </c>
      <c r="G128" s="41">
        <f>SUM(G115:G127)</f>
        <v>1091.77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1665362.12</v>
      </c>
      <c r="G132" s="41">
        <f>G113+SUM(G128:G129)</f>
        <v>1091.77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25560.49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46300.800000000003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23312.39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63304.78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63304.78</v>
      </c>
      <c r="G154" s="41">
        <f>SUM(G142:G153)</f>
        <v>23312.39</v>
      </c>
      <c r="H154" s="41">
        <f>SUM(H142:H153)</f>
        <v>71861.290000000008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63304.78</v>
      </c>
      <c r="G161" s="41">
        <f>G139+G154+SUM(G155:G160)</f>
        <v>23312.39</v>
      </c>
      <c r="H161" s="41">
        <f>H139+H154+SUM(H155:H160)</f>
        <v>71861.290000000008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33614.449999999997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33614.449999999997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33614.449999999997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5076851.29</v>
      </c>
      <c r="G185" s="47">
        <f>G104+G132+G161+G184</f>
        <v>106582.98</v>
      </c>
      <c r="H185" s="47">
        <f>H104+H132+H161+H184</f>
        <v>71861.290000000008</v>
      </c>
      <c r="I185" s="47">
        <f>I104+I132+I161+I184</f>
        <v>0</v>
      </c>
      <c r="J185" s="47">
        <f>J104+J132+J184</f>
        <v>337.67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1228260.3700000001</v>
      </c>
      <c r="G189" s="18">
        <v>488985.76</v>
      </c>
      <c r="H189" s="18">
        <v>12762.02</v>
      </c>
      <c r="I189" s="18">
        <v>41753.089999999997</v>
      </c>
      <c r="J189" s="18">
        <v>5137.54</v>
      </c>
      <c r="K189" s="18"/>
      <c r="L189" s="19">
        <f>SUM(F189:K189)</f>
        <v>1776898.7800000003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341891.89</v>
      </c>
      <c r="G190" s="18">
        <v>135829.38</v>
      </c>
      <c r="H190" s="18">
        <v>184911.18</v>
      </c>
      <c r="I190" s="18">
        <v>1009.9</v>
      </c>
      <c r="J190" s="18">
        <v>1912.17</v>
      </c>
      <c r="K190" s="18">
        <v>675</v>
      </c>
      <c r="L190" s="19">
        <f>SUM(F190:K190)</f>
        <v>666229.52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25225</v>
      </c>
      <c r="G192" s="18">
        <v>10386.950000000001</v>
      </c>
      <c r="H192" s="18">
        <v>3140</v>
      </c>
      <c r="I192" s="18">
        <v>4723</v>
      </c>
      <c r="J192" s="18"/>
      <c r="K192" s="18">
        <v>175</v>
      </c>
      <c r="L192" s="19">
        <f>SUM(F192:K192)</f>
        <v>43649.95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116430</v>
      </c>
      <c r="G194" s="18">
        <v>46341.79</v>
      </c>
      <c r="H194" s="18">
        <v>113312.77</v>
      </c>
      <c r="I194" s="18">
        <v>4070.09</v>
      </c>
      <c r="J194" s="18">
        <v>0</v>
      </c>
      <c r="K194" s="18">
        <v>1703</v>
      </c>
      <c r="L194" s="19">
        <f t="shared" ref="L194:L200" si="0">SUM(F194:K194)</f>
        <v>281857.65000000002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94076.5</v>
      </c>
      <c r="G195" s="18">
        <v>48133.83</v>
      </c>
      <c r="H195" s="18">
        <v>22234.77</v>
      </c>
      <c r="I195" s="18">
        <v>4067.24</v>
      </c>
      <c r="J195" s="18"/>
      <c r="K195" s="18"/>
      <c r="L195" s="19">
        <f t="shared" si="0"/>
        <v>168512.34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3493.75</v>
      </c>
      <c r="G196" s="18">
        <v>1597.99</v>
      </c>
      <c r="H196" s="18">
        <v>137078.51999999999</v>
      </c>
      <c r="I196" s="18">
        <v>576.23</v>
      </c>
      <c r="J196" s="18"/>
      <c r="K196" s="18">
        <v>3370.99</v>
      </c>
      <c r="L196" s="19">
        <f t="shared" si="0"/>
        <v>146117.47999999998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113626.4</v>
      </c>
      <c r="G197" s="18">
        <v>45542.79</v>
      </c>
      <c r="H197" s="18">
        <v>8175.8</v>
      </c>
      <c r="I197" s="18">
        <v>1415.08</v>
      </c>
      <c r="J197" s="18"/>
      <c r="K197" s="18">
        <v>1045.6099999999999</v>
      </c>
      <c r="L197" s="19">
        <f t="shared" si="0"/>
        <v>169805.67999999996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83226.31</v>
      </c>
      <c r="G199" s="18">
        <v>32758.85</v>
      </c>
      <c r="H199" s="18">
        <v>58825.97</v>
      </c>
      <c r="I199" s="18">
        <v>78293.3</v>
      </c>
      <c r="J199" s="18">
        <v>296</v>
      </c>
      <c r="K199" s="18"/>
      <c r="L199" s="19">
        <f t="shared" si="0"/>
        <v>253400.43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204067.15</v>
      </c>
      <c r="I200" s="18"/>
      <c r="J200" s="18"/>
      <c r="K200" s="18"/>
      <c r="L200" s="19">
        <f t="shared" si="0"/>
        <v>204067.15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 t="s">
        <v>894</v>
      </c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2006230.2200000002</v>
      </c>
      <c r="G203" s="41">
        <f t="shared" si="1"/>
        <v>809577.34</v>
      </c>
      <c r="H203" s="41">
        <f t="shared" si="1"/>
        <v>744508.18</v>
      </c>
      <c r="I203" s="41">
        <f t="shared" si="1"/>
        <v>135907.93</v>
      </c>
      <c r="J203" s="41">
        <f t="shared" si="1"/>
        <v>7345.71</v>
      </c>
      <c r="K203" s="41">
        <f t="shared" si="1"/>
        <v>6969.5999999999995</v>
      </c>
      <c r="L203" s="41">
        <f t="shared" si="1"/>
        <v>3710538.9800000004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989544.16</v>
      </c>
      <c r="I225" s="18"/>
      <c r="J225" s="18"/>
      <c r="K225" s="18"/>
      <c r="L225" s="19">
        <f>SUM(F225:K225)</f>
        <v>989544.16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162733.87</v>
      </c>
      <c r="I226" s="18"/>
      <c r="J226" s="18"/>
      <c r="K226" s="18"/>
      <c r="L226" s="19">
        <f>SUM(F226:K226)</f>
        <v>162733.87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39361.480000000003</v>
      </c>
      <c r="I230" s="18"/>
      <c r="J230" s="18"/>
      <c r="K230" s="18"/>
      <c r="L230" s="19">
        <f t="shared" ref="L230:L236" si="4">SUM(F230:K230)</f>
        <v>39361.480000000003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93327</v>
      </c>
      <c r="I236" s="18"/>
      <c r="J236" s="18"/>
      <c r="K236" s="18"/>
      <c r="L236" s="19">
        <f t="shared" si="4"/>
        <v>93327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1284966.51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1284966.51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2006230.2200000002</v>
      </c>
      <c r="G249" s="41">
        <f t="shared" si="8"/>
        <v>809577.34</v>
      </c>
      <c r="H249" s="41">
        <f t="shared" si="8"/>
        <v>2029474.69</v>
      </c>
      <c r="I249" s="41">
        <f t="shared" si="8"/>
        <v>135907.93</v>
      </c>
      <c r="J249" s="41">
        <f t="shared" si="8"/>
        <v>7345.71</v>
      </c>
      <c r="K249" s="41">
        <f t="shared" si="8"/>
        <v>6969.5999999999995</v>
      </c>
      <c r="L249" s="41">
        <f t="shared" si="8"/>
        <v>4995505.49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78000</v>
      </c>
      <c r="L252" s="19">
        <f>SUM(F252:K252)</f>
        <v>78000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33127.5</v>
      </c>
      <c r="L253" s="19">
        <f>SUM(F253:K253)</f>
        <v>33127.5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33614.449999999997</v>
      </c>
      <c r="L255" s="19">
        <f>SUM(F255:K255)</f>
        <v>33614.449999999997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144741.95000000001</v>
      </c>
      <c r="L262" s="41">
        <f t="shared" si="9"/>
        <v>144741.95000000001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2006230.2200000002</v>
      </c>
      <c r="G263" s="42">
        <f t="shared" si="11"/>
        <v>809577.34</v>
      </c>
      <c r="H263" s="42">
        <f t="shared" si="11"/>
        <v>2029474.69</v>
      </c>
      <c r="I263" s="42">
        <f t="shared" si="11"/>
        <v>135907.93</v>
      </c>
      <c r="J263" s="42">
        <f t="shared" si="11"/>
        <v>7345.71</v>
      </c>
      <c r="K263" s="42">
        <f t="shared" si="11"/>
        <v>151711.55000000002</v>
      </c>
      <c r="L263" s="42">
        <f t="shared" si="11"/>
        <v>5140247.4400000004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53030</v>
      </c>
      <c r="G268" s="18">
        <v>4907.09</v>
      </c>
      <c r="H268" s="18">
        <v>90</v>
      </c>
      <c r="I268" s="18">
        <v>47</v>
      </c>
      <c r="J268" s="18">
        <v>1141.26</v>
      </c>
      <c r="K268" s="18"/>
      <c r="L268" s="19">
        <f>SUM(F268:K268)</f>
        <v>59215.35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7548.25</v>
      </c>
      <c r="G269" s="18">
        <v>814.61</v>
      </c>
      <c r="H269" s="18">
        <v>0</v>
      </c>
      <c r="I269" s="18">
        <v>2487.5</v>
      </c>
      <c r="J269" s="18">
        <v>0</v>
      </c>
      <c r="K269" s="18"/>
      <c r="L269" s="19">
        <f>SUM(F269:K269)</f>
        <v>10850.36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9.99</v>
      </c>
      <c r="I273" s="18"/>
      <c r="J273" s="18"/>
      <c r="K273" s="18"/>
      <c r="L273" s="19">
        <f t="shared" ref="L273:L279" si="12">SUM(F273:K273)</f>
        <v>9.99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/>
      <c r="H274" s="18">
        <v>0</v>
      </c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1785.59</v>
      </c>
      <c r="L275" s="19">
        <f t="shared" si="12"/>
        <v>1785.59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60578.25</v>
      </c>
      <c r="G282" s="42">
        <f t="shared" si="13"/>
        <v>5721.7</v>
      </c>
      <c r="H282" s="42">
        <f t="shared" si="13"/>
        <v>99.99</v>
      </c>
      <c r="I282" s="42">
        <f t="shared" si="13"/>
        <v>2534.5</v>
      </c>
      <c r="J282" s="42">
        <f t="shared" si="13"/>
        <v>1141.26</v>
      </c>
      <c r="K282" s="42">
        <f t="shared" si="13"/>
        <v>1785.59</v>
      </c>
      <c r="L282" s="41">
        <f t="shared" si="13"/>
        <v>71861.289999999994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60578.25</v>
      </c>
      <c r="G330" s="41">
        <f t="shared" si="20"/>
        <v>5721.7</v>
      </c>
      <c r="H330" s="41">
        <f t="shared" si="20"/>
        <v>99.99</v>
      </c>
      <c r="I330" s="41">
        <f t="shared" si="20"/>
        <v>2534.5</v>
      </c>
      <c r="J330" s="41">
        <f t="shared" si="20"/>
        <v>1141.26</v>
      </c>
      <c r="K330" s="41">
        <f t="shared" si="20"/>
        <v>1785.59</v>
      </c>
      <c r="L330" s="41">
        <f t="shared" si="20"/>
        <v>71861.289999999994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60578.25</v>
      </c>
      <c r="G344" s="41">
        <f>G330</f>
        <v>5721.7</v>
      </c>
      <c r="H344" s="41">
        <f>H330</f>
        <v>99.99</v>
      </c>
      <c r="I344" s="41">
        <f>I330</f>
        <v>2534.5</v>
      </c>
      <c r="J344" s="41">
        <f>J330</f>
        <v>1141.26</v>
      </c>
      <c r="K344" s="47">
        <f>K330+K343</f>
        <v>1785.59</v>
      </c>
      <c r="L344" s="41">
        <f>L330+L343</f>
        <v>71861.289999999994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46415.59</v>
      </c>
      <c r="G350" s="18">
        <v>13611.49</v>
      </c>
      <c r="H350" s="18">
        <v>1647.71</v>
      </c>
      <c r="I350" s="18">
        <v>34587.519999999997</v>
      </c>
      <c r="J350" s="18">
        <v>320.67</v>
      </c>
      <c r="K350" s="18"/>
      <c r="L350" s="13">
        <f>SUM(F350:K350)</f>
        <v>96582.98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46415.59</v>
      </c>
      <c r="G354" s="47">
        <f t="shared" si="22"/>
        <v>13611.49</v>
      </c>
      <c r="H354" s="47">
        <f t="shared" si="22"/>
        <v>1647.71</v>
      </c>
      <c r="I354" s="47">
        <f t="shared" si="22"/>
        <v>34587.519999999997</v>
      </c>
      <c r="J354" s="47">
        <f t="shared" si="22"/>
        <v>320.67</v>
      </c>
      <c r="K354" s="47">
        <f t="shared" si="22"/>
        <v>0</v>
      </c>
      <c r="L354" s="47">
        <f t="shared" si="22"/>
        <v>96582.98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30269.74</v>
      </c>
      <c r="G359" s="18"/>
      <c r="H359" s="18"/>
      <c r="I359" s="56">
        <f>SUM(F359:H359)</f>
        <v>30269.74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4317.78</v>
      </c>
      <c r="G360" s="63"/>
      <c r="H360" s="63"/>
      <c r="I360" s="56">
        <f>SUM(F360:H360)</f>
        <v>4317.78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34587.520000000004</v>
      </c>
      <c r="G361" s="47">
        <f>SUM(G359:G360)</f>
        <v>0</v>
      </c>
      <c r="H361" s="47">
        <f>SUM(H359:H360)</f>
        <v>0</v>
      </c>
      <c r="I361" s="47">
        <f>SUM(I359:I360)</f>
        <v>34587.520000000004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194.35</v>
      </c>
      <c r="I388" s="18"/>
      <c r="J388" s="24" t="s">
        <v>312</v>
      </c>
      <c r="K388" s="24" t="s">
        <v>312</v>
      </c>
      <c r="L388" s="56">
        <f t="shared" si="26"/>
        <v>194.35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105.1</v>
      </c>
      <c r="I389" s="18"/>
      <c r="J389" s="24" t="s">
        <v>312</v>
      </c>
      <c r="K389" s="24" t="s">
        <v>312</v>
      </c>
      <c r="L389" s="56">
        <f t="shared" si="26"/>
        <v>105.1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38.22</v>
      </c>
      <c r="I391" s="18"/>
      <c r="J391" s="24" t="s">
        <v>312</v>
      </c>
      <c r="K391" s="24" t="s">
        <v>312</v>
      </c>
      <c r="L391" s="56">
        <f t="shared" si="26"/>
        <v>38.22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337.66999999999996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337.66999999999996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337.66999999999996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337.66999999999996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169288.22</v>
      </c>
      <c r="H431" s="18"/>
      <c r="I431" s="56">
        <f t="shared" ref="I431:I437" si="33">SUM(F431:H431)</f>
        <v>169288.22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169288.22</v>
      </c>
      <c r="H438" s="13">
        <f>SUM(H431:H437)</f>
        <v>0</v>
      </c>
      <c r="I438" s="13">
        <f>SUM(I431:I437)</f>
        <v>169288.22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169288.22</v>
      </c>
      <c r="H449" s="18"/>
      <c r="I449" s="56">
        <f>SUM(F449:H449)</f>
        <v>169288.22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169288.22</v>
      </c>
      <c r="H450" s="83">
        <f>SUM(H446:H449)</f>
        <v>0</v>
      </c>
      <c r="I450" s="83">
        <f>SUM(I446:I449)</f>
        <v>169288.22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169288.22</v>
      </c>
      <c r="H451" s="42">
        <f>H444+H450</f>
        <v>0</v>
      </c>
      <c r="I451" s="42">
        <f>I444+I450</f>
        <v>169288.22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233397.67</v>
      </c>
      <c r="G455" s="18"/>
      <c r="H455" s="18"/>
      <c r="I455" s="18"/>
      <c r="J455" s="18">
        <v>168950.55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5076851.29</v>
      </c>
      <c r="G458" s="18">
        <v>106582.98</v>
      </c>
      <c r="H458" s="18">
        <v>71861.289999999994</v>
      </c>
      <c r="I458" s="18"/>
      <c r="J458" s="18">
        <v>337.67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5076851.29</v>
      </c>
      <c r="G460" s="53">
        <f>SUM(G458:G459)</f>
        <v>106582.98</v>
      </c>
      <c r="H460" s="53">
        <f>SUM(H458:H459)</f>
        <v>71861.289999999994</v>
      </c>
      <c r="I460" s="53">
        <f>SUM(I458:I459)</f>
        <v>0</v>
      </c>
      <c r="J460" s="53">
        <f>SUM(J458:J459)</f>
        <v>337.67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5140247.4400000004</v>
      </c>
      <c r="G462" s="18">
        <v>96582.98</v>
      </c>
      <c r="H462" s="18">
        <v>71861.289999999994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5140247.4400000004</v>
      </c>
      <c r="G464" s="53">
        <f>SUM(G462:G463)</f>
        <v>96582.98</v>
      </c>
      <c r="H464" s="53">
        <f>SUM(H462:H463)</f>
        <v>71861.289999999994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170001.51999999955</v>
      </c>
      <c r="G466" s="53">
        <f>(G455+G460)- G464</f>
        <v>10000</v>
      </c>
      <c r="H466" s="53">
        <f>(H455+H460)- H464</f>
        <v>0</v>
      </c>
      <c r="I466" s="53">
        <f>(I455+I460)- I464</f>
        <v>0</v>
      </c>
      <c r="J466" s="53">
        <f>(J455+J460)- J464</f>
        <v>169288.22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1600000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4.08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840000</v>
      </c>
      <c r="G485" s="18"/>
      <c r="H485" s="18"/>
      <c r="I485" s="18"/>
      <c r="J485" s="18"/>
      <c r="K485" s="53">
        <f>SUM(F485:J485)</f>
        <v>840000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105000</v>
      </c>
      <c r="G487" s="18"/>
      <c r="H487" s="18"/>
      <c r="I487" s="18"/>
      <c r="J487" s="18"/>
      <c r="K487" s="53">
        <f t="shared" si="34"/>
        <v>105000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735000</v>
      </c>
      <c r="G488" s="205"/>
      <c r="H488" s="205"/>
      <c r="I488" s="205"/>
      <c r="J488" s="205"/>
      <c r="K488" s="206">
        <f t="shared" si="34"/>
        <v>735000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111221.25</v>
      </c>
      <c r="G489" s="18"/>
      <c r="H489" s="18"/>
      <c r="I489" s="18"/>
      <c r="J489" s="18"/>
      <c r="K489" s="53">
        <f t="shared" si="34"/>
        <v>111221.25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846221.25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846221.25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105000</v>
      </c>
      <c r="G491" s="205"/>
      <c r="H491" s="205"/>
      <c r="I491" s="205"/>
      <c r="J491" s="205"/>
      <c r="K491" s="206">
        <f t="shared" si="34"/>
        <v>105000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28927.5</v>
      </c>
      <c r="G492" s="18"/>
      <c r="H492" s="18"/>
      <c r="I492" s="18"/>
      <c r="J492" s="18"/>
      <c r="K492" s="53">
        <f t="shared" si="34"/>
        <v>28927.5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133927.5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133927.5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8159.77</v>
      </c>
      <c r="G497" s="144"/>
      <c r="H497" s="144">
        <v>1430.42</v>
      </c>
      <c r="I497" s="144">
        <v>6729.35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341891.89</v>
      </c>
      <c r="G511" s="18">
        <v>135829.38</v>
      </c>
      <c r="H511" s="18">
        <v>184911.18</v>
      </c>
      <c r="I511" s="18">
        <v>1009.9</v>
      </c>
      <c r="J511" s="18">
        <v>1912.17</v>
      </c>
      <c r="K511" s="18">
        <v>675</v>
      </c>
      <c r="L511" s="88">
        <f>SUM(F511:K511)</f>
        <v>666229.52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162733.87</v>
      </c>
      <c r="I513" s="18"/>
      <c r="J513" s="18"/>
      <c r="K513" s="18"/>
      <c r="L513" s="88">
        <f>SUM(F513:K513)</f>
        <v>162733.87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341891.89</v>
      </c>
      <c r="G514" s="108">
        <f t="shared" ref="G514:L514" si="35">SUM(G511:G513)</f>
        <v>135829.38</v>
      </c>
      <c r="H514" s="108">
        <f t="shared" si="35"/>
        <v>347645.05</v>
      </c>
      <c r="I514" s="108">
        <f t="shared" si="35"/>
        <v>1009.9</v>
      </c>
      <c r="J514" s="108">
        <f t="shared" si="35"/>
        <v>1912.17</v>
      </c>
      <c r="K514" s="108">
        <f t="shared" si="35"/>
        <v>675</v>
      </c>
      <c r="L514" s="89">
        <f t="shared" si="35"/>
        <v>828963.39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112930.82</v>
      </c>
      <c r="I516" s="18"/>
      <c r="J516" s="18"/>
      <c r="K516" s="18"/>
      <c r="L516" s="88">
        <f>SUM(F516:K516)</f>
        <v>112930.82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39361.417999999998</v>
      </c>
      <c r="I518" s="18"/>
      <c r="J518" s="18"/>
      <c r="K518" s="18"/>
      <c r="L518" s="88">
        <f>SUM(F518:K518)</f>
        <v>39361.417999999998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152292.23800000001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152292.23800000001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5656</v>
      </c>
      <c r="G521" s="18">
        <v>3127.32</v>
      </c>
      <c r="H521" s="18">
        <v>491.4</v>
      </c>
      <c r="I521" s="18"/>
      <c r="J521" s="18"/>
      <c r="K521" s="18"/>
      <c r="L521" s="88">
        <f>SUM(F521:K521)</f>
        <v>9274.7199999999993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1414</v>
      </c>
      <c r="G523" s="18">
        <v>781.83</v>
      </c>
      <c r="H523" s="18">
        <v>122.85</v>
      </c>
      <c r="I523" s="18"/>
      <c r="J523" s="18"/>
      <c r="K523" s="18"/>
      <c r="L523" s="88">
        <f>SUM(F523:K523)</f>
        <v>2318.6799999999998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7070</v>
      </c>
      <c r="G524" s="89">
        <f t="shared" ref="G524:L524" si="37">SUM(G521:G523)</f>
        <v>3909.15</v>
      </c>
      <c r="H524" s="89">
        <f t="shared" si="37"/>
        <v>614.25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11593.4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63404.91</v>
      </c>
      <c r="I531" s="18"/>
      <c r="J531" s="18"/>
      <c r="K531" s="18"/>
      <c r="L531" s="88">
        <f>SUM(F531:K531)</f>
        <v>63404.91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59434</v>
      </c>
      <c r="I533" s="18"/>
      <c r="J533" s="18"/>
      <c r="K533" s="18"/>
      <c r="L533" s="88">
        <f>SUM(F533:K533)</f>
        <v>59434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122838.91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122838.91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348961.89</v>
      </c>
      <c r="G535" s="89">
        <f t="shared" ref="G535:L535" si="40">G514+G519+G524+G529+G534</f>
        <v>139738.53</v>
      </c>
      <c r="H535" s="89">
        <f t="shared" si="40"/>
        <v>623390.44799999997</v>
      </c>
      <c r="I535" s="89">
        <f t="shared" si="40"/>
        <v>1009.9</v>
      </c>
      <c r="J535" s="89">
        <f t="shared" si="40"/>
        <v>1912.17</v>
      </c>
      <c r="K535" s="89">
        <f t="shared" si="40"/>
        <v>675</v>
      </c>
      <c r="L535" s="89">
        <f t="shared" si="40"/>
        <v>1115687.9380000001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666229.52</v>
      </c>
      <c r="G539" s="87">
        <f>L516</f>
        <v>112930.82</v>
      </c>
      <c r="H539" s="87">
        <f>L521</f>
        <v>9274.7199999999993</v>
      </c>
      <c r="I539" s="87">
        <f>L526</f>
        <v>0</v>
      </c>
      <c r="J539" s="87">
        <f>L531</f>
        <v>63404.91</v>
      </c>
      <c r="K539" s="87">
        <f>SUM(F539:J539)</f>
        <v>851839.97000000009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162733.87</v>
      </c>
      <c r="G541" s="87">
        <f>L518</f>
        <v>39361.417999999998</v>
      </c>
      <c r="H541" s="87">
        <f>L523</f>
        <v>2318.6799999999998</v>
      </c>
      <c r="I541" s="87">
        <f>L528</f>
        <v>0</v>
      </c>
      <c r="J541" s="87">
        <f>L533</f>
        <v>59434</v>
      </c>
      <c r="K541" s="87">
        <f>SUM(F541:J541)</f>
        <v>263847.96799999999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828963.39</v>
      </c>
      <c r="G542" s="89">
        <f t="shared" si="41"/>
        <v>152292.23800000001</v>
      </c>
      <c r="H542" s="89">
        <f t="shared" si="41"/>
        <v>11593.4</v>
      </c>
      <c r="I542" s="89">
        <f t="shared" si="41"/>
        <v>0</v>
      </c>
      <c r="J542" s="89">
        <f t="shared" si="41"/>
        <v>122838.91</v>
      </c>
      <c r="K542" s="89">
        <f t="shared" si="41"/>
        <v>1115687.9380000001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2048.4299999999998</v>
      </c>
      <c r="I552" s="18"/>
      <c r="J552" s="18"/>
      <c r="K552" s="18"/>
      <c r="L552" s="88">
        <f>SUM(F552:K552)</f>
        <v>2048.4299999999998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2048.4299999999998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2048.4299999999998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2048.4299999999998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2048.4299999999998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989544.16</v>
      </c>
      <c r="I565" s="87">
        <f>SUM(F565:H565)</f>
        <v>989544.16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179473.06</v>
      </c>
      <c r="G572" s="18"/>
      <c r="H572" s="18">
        <v>162733.87</v>
      </c>
      <c r="I572" s="87">
        <f t="shared" si="46"/>
        <v>342206.93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132076.66</v>
      </c>
      <c r="I581" s="18"/>
      <c r="J581" s="18">
        <v>33893</v>
      </c>
      <c r="K581" s="104">
        <f t="shared" ref="K581:K587" si="47">SUM(H581:J581)</f>
        <v>165969.66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63404.91</v>
      </c>
      <c r="I582" s="18"/>
      <c r="J582" s="18">
        <v>59434</v>
      </c>
      <c r="K582" s="104">
        <f t="shared" si="47"/>
        <v>122838.91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2660.7</v>
      </c>
      <c r="I584" s="18"/>
      <c r="J584" s="18"/>
      <c r="K584" s="104">
        <f t="shared" si="47"/>
        <v>2660.7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5924.88</v>
      </c>
      <c r="I585" s="18"/>
      <c r="J585" s="18"/>
      <c r="K585" s="104">
        <f t="shared" si="47"/>
        <v>5924.88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204067.15000000002</v>
      </c>
      <c r="I588" s="108">
        <f>SUM(I581:I587)</f>
        <v>0</v>
      </c>
      <c r="J588" s="108">
        <f>SUM(J581:J587)</f>
        <v>93327</v>
      </c>
      <c r="K588" s="108">
        <f>SUM(K581:K587)</f>
        <v>297394.15000000002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8486.9699999999993</v>
      </c>
      <c r="I594" s="18"/>
      <c r="J594" s="18"/>
      <c r="K594" s="104">
        <f>SUM(H594:J594)</f>
        <v>8486.9699999999993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8486.9699999999993</v>
      </c>
      <c r="I595" s="108">
        <f>SUM(I592:I594)</f>
        <v>0</v>
      </c>
      <c r="J595" s="108">
        <f>SUM(J592:J594)</f>
        <v>0</v>
      </c>
      <c r="K595" s="108">
        <f>SUM(K592:K594)</f>
        <v>8486.9699999999993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279409.08999999997</v>
      </c>
      <c r="H607" s="109">
        <f>SUM(F44)</f>
        <v>279409.08999999997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10479.18</v>
      </c>
      <c r="H608" s="109">
        <f>SUM(G44)</f>
        <v>10479.18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41604.11</v>
      </c>
      <c r="H609" s="109">
        <f>SUM(H44)</f>
        <v>41604.11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169288.22</v>
      </c>
      <c r="H611" s="109">
        <f>SUM(J44)</f>
        <v>169288.22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170001.52</v>
      </c>
      <c r="H612" s="109">
        <f>F466</f>
        <v>170001.51999999955</v>
      </c>
      <c r="I612" s="121" t="s">
        <v>106</v>
      </c>
      <c r="J612" s="109">
        <f t="shared" ref="J612:J645" si="49">G612-H612</f>
        <v>4.3655745685100555E-10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10000</v>
      </c>
      <c r="H613" s="109">
        <f>G466</f>
        <v>10000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169288.22</v>
      </c>
      <c r="H616" s="109">
        <f>J466</f>
        <v>169288.22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5076851.29</v>
      </c>
      <c r="H617" s="104">
        <f>SUM(F458)</f>
        <v>5076851.29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106582.98</v>
      </c>
      <c r="H618" s="104">
        <f>SUM(G458)</f>
        <v>106582.98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71861.290000000008</v>
      </c>
      <c r="H619" s="104">
        <f>SUM(H458)</f>
        <v>71861.289999999994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337.67</v>
      </c>
      <c r="H621" s="104">
        <f>SUM(J458)</f>
        <v>337.67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5140247.4400000004</v>
      </c>
      <c r="H622" s="104">
        <f>SUM(F462)</f>
        <v>5140247.4400000004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71861.289999999994</v>
      </c>
      <c r="H623" s="104">
        <f>SUM(H462)</f>
        <v>71861.289999999994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34587.519999999997</v>
      </c>
      <c r="H624" s="104">
        <f>I361</f>
        <v>34587.520000000004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96582.98</v>
      </c>
      <c r="H625" s="104">
        <f>SUM(G462)</f>
        <v>96582.98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337.66999999999996</v>
      </c>
      <c r="H627" s="164">
        <f>SUM(J458)</f>
        <v>337.67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169288.22</v>
      </c>
      <c r="H630" s="104">
        <f>SUM(G451)</f>
        <v>169288.22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169288.22</v>
      </c>
      <c r="H632" s="104">
        <f>SUM(I451)</f>
        <v>169288.22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337.67</v>
      </c>
      <c r="H634" s="104">
        <f>H400</f>
        <v>337.66999999999996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337.67</v>
      </c>
      <c r="H636" s="104">
        <f>L400</f>
        <v>337.66999999999996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297394.15000000002</v>
      </c>
      <c r="H637" s="104">
        <f>L200+L218+L236</f>
        <v>297394.15000000002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8486.9699999999993</v>
      </c>
      <c r="H638" s="104">
        <f>(J249+J330)-(J247+J328)</f>
        <v>8486.9699999999993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204067.15</v>
      </c>
      <c r="H639" s="104">
        <f>H588</f>
        <v>204067.15000000002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93327</v>
      </c>
      <c r="H641" s="104">
        <f>J588</f>
        <v>93327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33614.449999999997</v>
      </c>
      <c r="H642" s="104">
        <f>K255+K337</f>
        <v>33614.449999999997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3878983.2500000005</v>
      </c>
      <c r="G650" s="19">
        <f>(L221+L301+L351)</f>
        <v>0</v>
      </c>
      <c r="H650" s="19">
        <f>(L239+L320+L352)</f>
        <v>1284966.51</v>
      </c>
      <c r="I650" s="19">
        <f>SUM(F650:H650)</f>
        <v>5163949.7600000007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48564.37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48564.37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204067.15</v>
      </c>
      <c r="G652" s="19">
        <f>(L218+L298)-(J218+J298)</f>
        <v>0</v>
      </c>
      <c r="H652" s="19">
        <f>(L236+L317)-(J236+J317)</f>
        <v>93327</v>
      </c>
      <c r="I652" s="19">
        <f>SUM(F652:H652)</f>
        <v>297394.15000000002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187960.03</v>
      </c>
      <c r="G653" s="200">
        <f>SUM(G565:G577)+SUM(I592:I594)+L602</f>
        <v>0</v>
      </c>
      <c r="H653" s="200">
        <f>SUM(H565:H577)+SUM(J592:J594)+L603</f>
        <v>1152278.03</v>
      </c>
      <c r="I653" s="19">
        <f>SUM(F653:H653)</f>
        <v>1340238.06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3438391.7000000007</v>
      </c>
      <c r="G654" s="19">
        <f>G650-SUM(G651:G653)</f>
        <v>0</v>
      </c>
      <c r="H654" s="19">
        <f>H650-SUM(H651:H653)</f>
        <v>39361.479999999981</v>
      </c>
      <c r="I654" s="19">
        <f>I650-SUM(I651:I653)</f>
        <v>3477753.1800000006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232.66</v>
      </c>
      <c r="G655" s="249"/>
      <c r="H655" s="249"/>
      <c r="I655" s="19">
        <f>SUM(F655:H655)</f>
        <v>232.66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14778.61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14947.79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-39361.480000000003</v>
      </c>
      <c r="I659" s="19">
        <f>SUM(F659:H659)</f>
        <v>-39361.480000000003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14778.61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14778.61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22C7-BF2D-4FB1-81B3-0CFA0F95D063}">
  <sheetPr>
    <tabColor indexed="20"/>
  </sheetPr>
  <dimension ref="A1:C52"/>
  <sheetViews>
    <sheetView topLeftCell="A1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CHICHESTER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1281290.3700000001</v>
      </c>
      <c r="C9" s="230">
        <f>'DOE25'!G189+'DOE25'!G207+'DOE25'!G225+'DOE25'!G268+'DOE25'!G287+'DOE25'!G306</f>
        <v>493892.85000000003</v>
      </c>
    </row>
    <row r="10" spans="1:3" x14ac:dyDescent="0.2">
      <c r="A10" t="s">
        <v>810</v>
      </c>
      <c r="B10" s="241">
        <v>1221896.53</v>
      </c>
      <c r="C10" s="241">
        <v>471173.77</v>
      </c>
    </row>
    <row r="11" spans="1:3" x14ac:dyDescent="0.2">
      <c r="A11" t="s">
        <v>811</v>
      </c>
      <c r="B11" s="241">
        <v>28558.32</v>
      </c>
      <c r="C11" s="241">
        <v>10865.65</v>
      </c>
    </row>
    <row r="12" spans="1:3" x14ac:dyDescent="0.2">
      <c r="A12" t="s">
        <v>812</v>
      </c>
      <c r="B12" s="241">
        <v>30835.52</v>
      </c>
      <c r="C12" s="241">
        <v>11853.43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1281290.3700000001</v>
      </c>
      <c r="C13" s="232">
        <f>SUM(C10:C12)</f>
        <v>493892.85000000003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349440.14</v>
      </c>
      <c r="C18" s="230">
        <f>'DOE25'!G190+'DOE25'!G208+'DOE25'!G226+'DOE25'!G269+'DOE25'!G288+'DOE25'!G307</f>
        <v>136643.99</v>
      </c>
    </row>
    <row r="19" spans="1:3" x14ac:dyDescent="0.2">
      <c r="A19" t="s">
        <v>810</v>
      </c>
      <c r="B19" s="241">
        <v>214245.97</v>
      </c>
      <c r="C19" s="241">
        <v>83762.759999999995</v>
      </c>
    </row>
    <row r="20" spans="1:3" x14ac:dyDescent="0.2">
      <c r="A20" t="s">
        <v>811</v>
      </c>
      <c r="B20" s="241">
        <v>133694.17000000001</v>
      </c>
      <c r="C20" s="241">
        <v>52334.65</v>
      </c>
    </row>
    <row r="21" spans="1:3" x14ac:dyDescent="0.2">
      <c r="A21" t="s">
        <v>812</v>
      </c>
      <c r="B21" s="241">
        <v>1500</v>
      </c>
      <c r="C21" s="241">
        <v>546.58000000000004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349440.14</v>
      </c>
      <c r="C22" s="232">
        <f>SUM(C19:C21)</f>
        <v>136643.99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25225</v>
      </c>
      <c r="C36" s="236">
        <f>'DOE25'!G192+'DOE25'!G210+'DOE25'!G228+'DOE25'!G271+'DOE25'!G290+'DOE25'!G309</f>
        <v>10386.950000000001</v>
      </c>
    </row>
    <row r="37" spans="1:3" x14ac:dyDescent="0.2">
      <c r="A37" t="s">
        <v>810</v>
      </c>
      <c r="B37" s="241">
        <v>25225</v>
      </c>
      <c r="C37" s="241">
        <v>10386.950000000001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25225</v>
      </c>
      <c r="C40" s="232">
        <f>SUM(C37:C39)</f>
        <v>10386.950000000001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2445-8310-41D5-A10F-3D5689982DB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CHICHESTER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3639056.2800000003</v>
      </c>
      <c r="D5" s="20">
        <f>SUM('DOE25'!L189:L192)+SUM('DOE25'!L207:L210)+SUM('DOE25'!L225:L228)-F5-G5</f>
        <v>3631156.5700000003</v>
      </c>
      <c r="E5" s="244"/>
      <c r="F5" s="256">
        <f>SUM('DOE25'!J189:J192)+SUM('DOE25'!J207:J210)+SUM('DOE25'!J225:J228)</f>
        <v>7049.71</v>
      </c>
      <c r="G5" s="53">
        <f>SUM('DOE25'!K189:K192)+SUM('DOE25'!K207:K210)+SUM('DOE25'!K225:K228)</f>
        <v>850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321219.13</v>
      </c>
      <c r="D6" s="20">
        <f>'DOE25'!L194+'DOE25'!L212+'DOE25'!L230-F6-G6</f>
        <v>319516.13</v>
      </c>
      <c r="E6" s="244"/>
      <c r="F6" s="256">
        <f>'DOE25'!J194+'DOE25'!J212+'DOE25'!J230</f>
        <v>0</v>
      </c>
      <c r="G6" s="53">
        <f>'DOE25'!K194+'DOE25'!K212+'DOE25'!K230</f>
        <v>1703</v>
      </c>
      <c r="H6" s="260"/>
    </row>
    <row r="7" spans="1:9" x14ac:dyDescent="0.2">
      <c r="A7" s="32">
        <v>2200</v>
      </c>
      <c r="B7" t="s">
        <v>865</v>
      </c>
      <c r="C7" s="246">
        <f t="shared" si="0"/>
        <v>168512.34</v>
      </c>
      <c r="D7" s="20">
        <f>'DOE25'!L195+'DOE25'!L213+'DOE25'!L231-F7-G7</f>
        <v>168512.34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97999.85</v>
      </c>
      <c r="D8" s="244"/>
      <c r="E8" s="20">
        <f>'DOE25'!L196+'DOE25'!L214+'DOE25'!L232-F8-G8-D9-D11</f>
        <v>94628.86</v>
      </c>
      <c r="F8" s="256">
        <f>'DOE25'!J196+'DOE25'!J214+'DOE25'!J232</f>
        <v>0</v>
      </c>
      <c r="G8" s="53">
        <f>'DOE25'!K196+'DOE25'!K214+'DOE25'!K232</f>
        <v>3370.99</v>
      </c>
      <c r="H8" s="260"/>
    </row>
    <row r="9" spans="1:9" x14ac:dyDescent="0.2">
      <c r="A9" s="32">
        <v>2310</v>
      </c>
      <c r="B9" t="s">
        <v>849</v>
      </c>
      <c r="C9" s="246">
        <f t="shared" si="0"/>
        <v>5836.21</v>
      </c>
      <c r="D9" s="245">
        <v>5836.21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2166</v>
      </c>
      <c r="D10" s="244"/>
      <c r="E10" s="245">
        <v>2166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42281.42</v>
      </c>
      <c r="D11" s="245">
        <v>42281.42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169805.67999999996</v>
      </c>
      <c r="D12" s="20">
        <f>'DOE25'!L197+'DOE25'!L215+'DOE25'!L233-F12-G12</f>
        <v>168760.06999999998</v>
      </c>
      <c r="E12" s="244"/>
      <c r="F12" s="256">
        <f>'DOE25'!J197+'DOE25'!J215+'DOE25'!J233</f>
        <v>0</v>
      </c>
      <c r="G12" s="53">
        <f>'DOE25'!K197+'DOE25'!K215+'DOE25'!K233</f>
        <v>1045.6099999999999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253400.43</v>
      </c>
      <c r="D14" s="20">
        <f>'DOE25'!L199+'DOE25'!L217+'DOE25'!L235-F14-G14</f>
        <v>253104.43</v>
      </c>
      <c r="E14" s="244"/>
      <c r="F14" s="256">
        <f>'DOE25'!J199+'DOE25'!J217+'DOE25'!J235</f>
        <v>296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297394.15000000002</v>
      </c>
      <c r="D15" s="20">
        <f>'DOE25'!L200+'DOE25'!L218+'DOE25'!L236-F15-G15</f>
        <v>297394.15000000002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111127.5</v>
      </c>
      <c r="D25" s="244"/>
      <c r="E25" s="244"/>
      <c r="F25" s="259"/>
      <c r="G25" s="257"/>
      <c r="H25" s="258">
        <f>'DOE25'!L252+'DOE25'!L253+'DOE25'!L333+'DOE25'!L334</f>
        <v>111127.5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66313.239999999991</v>
      </c>
      <c r="D29" s="20">
        <f>'DOE25'!L350+'DOE25'!L351+'DOE25'!L352-'DOE25'!I359-F29-G29</f>
        <v>65992.569999999992</v>
      </c>
      <c r="E29" s="244"/>
      <c r="F29" s="256">
        <f>'DOE25'!J350+'DOE25'!J351+'DOE25'!J352</f>
        <v>320.67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71861.289999999994</v>
      </c>
      <c r="D31" s="20">
        <f>'DOE25'!L282+'DOE25'!L301+'DOE25'!L320+'DOE25'!L325+'DOE25'!L326+'DOE25'!L327-F31-G31</f>
        <v>68934.44</v>
      </c>
      <c r="E31" s="244"/>
      <c r="F31" s="256">
        <f>'DOE25'!J282+'DOE25'!J301+'DOE25'!J320+'DOE25'!J325+'DOE25'!J326+'DOE25'!J327</f>
        <v>1141.26</v>
      </c>
      <c r="G31" s="53">
        <f>'DOE25'!K282+'DOE25'!K301+'DOE25'!K320+'DOE25'!K325+'DOE25'!K326+'DOE25'!K327</f>
        <v>1785.59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5021488.330000001</v>
      </c>
      <c r="E33" s="247">
        <f>SUM(E5:E31)</f>
        <v>96794.86</v>
      </c>
      <c r="F33" s="247">
        <f>SUM(F5:F31)</f>
        <v>8807.64</v>
      </c>
      <c r="G33" s="247">
        <f>SUM(G5:G31)</f>
        <v>8755.1899999999987</v>
      </c>
      <c r="H33" s="247">
        <f>SUM(H5:H31)</f>
        <v>111127.5</v>
      </c>
    </row>
    <row r="35" spans="2:8" ht="12" thickBot="1" x14ac:dyDescent="0.25">
      <c r="B35" s="254" t="s">
        <v>878</v>
      </c>
      <c r="D35" s="255">
        <f>E33</f>
        <v>96794.86</v>
      </c>
      <c r="E35" s="250"/>
    </row>
    <row r="36" spans="2:8" ht="12" thickTop="1" x14ac:dyDescent="0.2">
      <c r="B36" t="s">
        <v>846</v>
      </c>
      <c r="D36" s="20">
        <f>D33</f>
        <v>5021488.330000001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FE82-5A60-494E-A21F-DCF696581EB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214187.68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169288.22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36215.61</v>
      </c>
      <c r="D12" s="95">
        <f>'DOE25'!G12</f>
        <v>4738.04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29005.8</v>
      </c>
      <c r="D13" s="95">
        <f>'DOE25'!G13</f>
        <v>1189.08</v>
      </c>
      <c r="E13" s="95">
        <f>'DOE25'!H13</f>
        <v>41604.11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4552.0600000000004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279409.08999999997</v>
      </c>
      <c r="D19" s="41">
        <f>SUM(D9:D18)</f>
        <v>10479.18</v>
      </c>
      <c r="E19" s="41">
        <f>SUM(E9:E18)</f>
        <v>41604.11</v>
      </c>
      <c r="F19" s="41">
        <f>SUM(F9:F18)</f>
        <v>0</v>
      </c>
      <c r="G19" s="41">
        <f>SUM(G9:G18)</f>
        <v>169288.22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 t="str">
        <f>'DOE25'!G23</f>
        <v xml:space="preserve"> </v>
      </c>
      <c r="E22" s="95">
        <f>'DOE25'!H23</f>
        <v>40953.65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59023.35</v>
      </c>
      <c r="D23" s="95">
        <f>'DOE25'!G24</f>
        <v>479.18</v>
      </c>
      <c r="E23" s="95">
        <f>'DOE25'!H24</f>
        <v>650.46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6729.35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43654.87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109407.57</v>
      </c>
      <c r="D32" s="41">
        <f>SUM(D22:D31)</f>
        <v>479.18</v>
      </c>
      <c r="E32" s="41">
        <f>SUM(E22:E31)</f>
        <v>41604.11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10000</v>
      </c>
      <c r="E40" s="95">
        <f>'DOE25'!H41</f>
        <v>0</v>
      </c>
      <c r="F40" s="95">
        <f>'DOE25'!I41</f>
        <v>0</v>
      </c>
      <c r="G40" s="95">
        <f>'DOE25'!J41</f>
        <v>169288.22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170001.52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170001.52</v>
      </c>
      <c r="D42" s="41">
        <f>SUM(D34:D41)</f>
        <v>10000</v>
      </c>
      <c r="E42" s="41">
        <f>SUM(E34:E41)</f>
        <v>0</v>
      </c>
      <c r="F42" s="41">
        <f>SUM(F34:F41)</f>
        <v>0</v>
      </c>
      <c r="G42" s="41">
        <f>SUM(G34:G41)</f>
        <v>169288.22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279409.08999999997</v>
      </c>
      <c r="D43" s="41">
        <f>D42+D32</f>
        <v>10479.18</v>
      </c>
      <c r="E43" s="41">
        <f>E42+E32</f>
        <v>41604.11</v>
      </c>
      <c r="F43" s="41">
        <f>F42+F32</f>
        <v>0</v>
      </c>
      <c r="G43" s="41">
        <f>G42+G32</f>
        <v>169288.22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3308394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987.95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337.67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48564.37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38802.44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39790.39</v>
      </c>
      <c r="D54" s="130">
        <f>SUM(D49:D53)</f>
        <v>48564.37</v>
      </c>
      <c r="E54" s="130">
        <f>SUM(E49:E53)</f>
        <v>0</v>
      </c>
      <c r="F54" s="130">
        <f>SUM(F49:F53)</f>
        <v>0</v>
      </c>
      <c r="G54" s="130">
        <f>SUM(G49:G53)</f>
        <v>337.67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3348184.39</v>
      </c>
      <c r="D55" s="22">
        <f>D48+D54</f>
        <v>48564.37</v>
      </c>
      <c r="E55" s="22">
        <f>E48+E54</f>
        <v>0</v>
      </c>
      <c r="F55" s="22">
        <f>F48+F54</f>
        <v>0</v>
      </c>
      <c r="G55" s="22">
        <f>G48+G54</f>
        <v>337.67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876962.81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625825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31807.19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1534595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27532.6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103234.52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1091.77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130767.12</v>
      </c>
      <c r="D70" s="130">
        <f>SUM(D64:D69)</f>
        <v>1091.77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1665362.12</v>
      </c>
      <c r="D73" s="130">
        <f>SUM(D71:D72)+D70+D62</f>
        <v>1091.77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63304.78</v>
      </c>
      <c r="D80" s="95">
        <f>SUM('DOE25'!G145:G153)</f>
        <v>23312.39</v>
      </c>
      <c r="E80" s="95">
        <f>SUM('DOE25'!H145:H153)</f>
        <v>71861.290000000008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63304.78</v>
      </c>
      <c r="D83" s="131">
        <f>SUM(D77:D82)</f>
        <v>23312.39</v>
      </c>
      <c r="E83" s="131">
        <f>SUM(E77:E82)</f>
        <v>71861.290000000008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33614.449999999997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33614.449999999997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5076851.29</v>
      </c>
      <c r="D96" s="86">
        <f>D55+D73+D83+D95</f>
        <v>106582.98</v>
      </c>
      <c r="E96" s="86">
        <f>E55+E73+E83+E95</f>
        <v>71861.290000000008</v>
      </c>
      <c r="F96" s="86">
        <f>F55+F73+F83+F95</f>
        <v>0</v>
      </c>
      <c r="G96" s="86">
        <f>G55+G73+G95</f>
        <v>337.67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2766442.9400000004</v>
      </c>
      <c r="D101" s="24" t="s">
        <v>312</v>
      </c>
      <c r="E101" s="95">
        <f>('DOE25'!L268)+('DOE25'!L287)+('DOE25'!L306)</f>
        <v>59215.35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828963.39</v>
      </c>
      <c r="D102" s="24" t="s">
        <v>312</v>
      </c>
      <c r="E102" s="95">
        <f>('DOE25'!L269)+('DOE25'!L288)+('DOE25'!L307)</f>
        <v>10850.36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43649.95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3639056.2800000007</v>
      </c>
      <c r="D107" s="86">
        <f>SUM(D101:D106)</f>
        <v>0</v>
      </c>
      <c r="E107" s="86">
        <f>SUM(E101:E106)</f>
        <v>70065.709999999992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321219.13</v>
      </c>
      <c r="D110" s="24" t="s">
        <v>312</v>
      </c>
      <c r="E110" s="95">
        <f>+('DOE25'!L273)+('DOE25'!L292)+('DOE25'!L311)</f>
        <v>9.99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168512.34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146117.47999999998</v>
      </c>
      <c r="D112" s="24" t="s">
        <v>312</v>
      </c>
      <c r="E112" s="95">
        <f>+('DOE25'!L275)+('DOE25'!L294)+('DOE25'!L313)</f>
        <v>1785.59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169805.67999999996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253400.43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297394.15000000002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96582.98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1356449.21</v>
      </c>
      <c r="D120" s="86">
        <f>SUM(D110:D119)</f>
        <v>96582.98</v>
      </c>
      <c r="E120" s="86">
        <f>SUM(E110:E119)</f>
        <v>1795.58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78000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33127.5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33614.449999999997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337.66999999999996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-337.66999999999996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144741.95000000001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5140247.4400000004</v>
      </c>
      <c r="D137" s="86">
        <f>(D107+D120+D136)</f>
        <v>96582.98</v>
      </c>
      <c r="E137" s="86">
        <f>(E107+E120+E136)</f>
        <v>71861.289999999994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1600000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4.08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840000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105000</v>
      </c>
    </row>
    <row r="151" spans="1:7" x14ac:dyDescent="0.2">
      <c r="A151" s="22" t="s">
        <v>35</v>
      </c>
      <c r="B151" s="137">
        <f>'DOE25'!F488</f>
        <v>735000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735000</v>
      </c>
    </row>
    <row r="152" spans="1:7" x14ac:dyDescent="0.2">
      <c r="A152" s="22" t="s">
        <v>36</v>
      </c>
      <c r="B152" s="137">
        <f>'DOE25'!F489</f>
        <v>111221.25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111221.25</v>
      </c>
    </row>
    <row r="153" spans="1:7" x14ac:dyDescent="0.2">
      <c r="A153" s="22" t="s">
        <v>37</v>
      </c>
      <c r="B153" s="137">
        <f>'DOE25'!F490</f>
        <v>846221.25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846221.25</v>
      </c>
    </row>
    <row r="154" spans="1:7" x14ac:dyDescent="0.2">
      <c r="A154" s="22" t="s">
        <v>38</v>
      </c>
      <c r="B154" s="137">
        <f>'DOE25'!F491</f>
        <v>105000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105000</v>
      </c>
    </row>
    <row r="155" spans="1:7" x14ac:dyDescent="0.2">
      <c r="A155" s="22" t="s">
        <v>39</v>
      </c>
      <c r="B155" s="137">
        <f>'DOE25'!F492</f>
        <v>28927.5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28927.5</v>
      </c>
    </row>
    <row r="156" spans="1:7" x14ac:dyDescent="0.2">
      <c r="A156" s="22" t="s">
        <v>269</v>
      </c>
      <c r="B156" s="137">
        <f>'DOE25'!F493</f>
        <v>133927.5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133927.5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562B-9A18-422E-9CDA-F1A507B9833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CHICHESTER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14779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14779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2825658</v>
      </c>
      <c r="D10" s="182">
        <f>ROUND((C10/$C$28)*100,1)</f>
        <v>54.9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839814</v>
      </c>
      <c r="D11" s="182">
        <f>ROUND((C11/$C$28)*100,1)</f>
        <v>16.3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43650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321229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168512</v>
      </c>
      <c r="D16" s="182">
        <f t="shared" si="0"/>
        <v>3.3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147903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169806</v>
      </c>
      <c r="D18" s="182">
        <f t="shared" si="0"/>
        <v>3.3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253400</v>
      </c>
      <c r="D20" s="182">
        <f t="shared" si="0"/>
        <v>4.9000000000000004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297394</v>
      </c>
      <c r="D21" s="182">
        <f t="shared" si="0"/>
        <v>5.8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33128</v>
      </c>
      <c r="D25" s="182">
        <f t="shared" si="0"/>
        <v>0.6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48018.63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5148512.63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5148512.63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78000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3308394</v>
      </c>
      <c r="D35" s="182">
        <f t="shared" ref="D35:D40" si="1">ROUND((C35/$C$41)*100,1)</f>
        <v>63.9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40128.060000000056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1534595</v>
      </c>
      <c r="D37" s="182">
        <f t="shared" si="1"/>
        <v>29.7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131859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158478</v>
      </c>
      <c r="D39" s="182">
        <f t="shared" si="1"/>
        <v>3.1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5173454.0600000005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EF44-7A11-47E6-BC3B-B449C461523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CHICHESTER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2011-09-07T17:38:04Z</cp:lastPrinted>
  <dcterms:created xsi:type="dcterms:W3CDTF">1997-12-04T19:04:30Z</dcterms:created>
  <dcterms:modified xsi:type="dcterms:W3CDTF">2025-01-09T20:33:54Z</dcterms:modified>
</cp:coreProperties>
</file>