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2797A84-195A-4130-B7E7-BB1DFF7C9EB5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A603E026-C64A-4E25-9211-E8BC373C270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1" i="1" l="1"/>
  <c r="F42" i="1"/>
  <c r="D9" i="13"/>
  <c r="H523" i="1"/>
  <c r="H521" i="1"/>
  <c r="H516" i="1"/>
  <c r="H518" i="1"/>
  <c r="L518" i="1" s="1"/>
  <c r="H232" i="1"/>
  <c r="H239" i="1" s="1"/>
  <c r="K232" i="1"/>
  <c r="G8" i="13" s="1"/>
  <c r="G232" i="1"/>
  <c r="G239" i="1" s="1"/>
  <c r="G249" i="1" s="1"/>
  <c r="G263" i="1" s="1"/>
  <c r="H230" i="1"/>
  <c r="H225" i="1"/>
  <c r="L225" i="1" s="1"/>
  <c r="G196" i="1"/>
  <c r="K196" i="1"/>
  <c r="H194" i="1"/>
  <c r="C37" i="10"/>
  <c r="C60" i="2"/>
  <c r="B2" i="13"/>
  <c r="F8" i="13"/>
  <c r="L196" i="1"/>
  <c r="L214" i="1"/>
  <c r="L221" i="1" s="1"/>
  <c r="D39" i="13"/>
  <c r="F13" i="13"/>
  <c r="G13" i="13"/>
  <c r="L198" i="1"/>
  <c r="L216" i="1"/>
  <c r="L234" i="1"/>
  <c r="E13" i="13"/>
  <c r="C13" i="13" s="1"/>
  <c r="F16" i="13"/>
  <c r="G16" i="13"/>
  <c r="E16" i="13"/>
  <c r="C16" i="13" s="1"/>
  <c r="L201" i="1"/>
  <c r="L219" i="1"/>
  <c r="L237" i="1"/>
  <c r="F5" i="13"/>
  <c r="G5" i="13"/>
  <c r="L189" i="1"/>
  <c r="L190" i="1"/>
  <c r="C102" i="2" s="1"/>
  <c r="L191" i="1"/>
  <c r="C103" i="2" s="1"/>
  <c r="L192" i="1"/>
  <c r="C13" i="10" s="1"/>
  <c r="L207" i="1"/>
  <c r="L208" i="1"/>
  <c r="L209" i="1"/>
  <c r="L210" i="1"/>
  <c r="L226" i="1"/>
  <c r="L227" i="1"/>
  <c r="L228" i="1"/>
  <c r="F6" i="13"/>
  <c r="G6" i="13"/>
  <c r="L194" i="1"/>
  <c r="C110" i="2" s="1"/>
  <c r="D6" i="13"/>
  <c r="C6" i="13" s="1"/>
  <c r="L212" i="1"/>
  <c r="L230" i="1"/>
  <c r="F7" i="13"/>
  <c r="G7" i="13"/>
  <c r="L195" i="1"/>
  <c r="D7" i="13" s="1"/>
  <c r="C7" i="13" s="1"/>
  <c r="L213" i="1"/>
  <c r="L231" i="1"/>
  <c r="C111" i="2" s="1"/>
  <c r="F12" i="13"/>
  <c r="F33" i="13" s="1"/>
  <c r="G12" i="13"/>
  <c r="L197" i="1"/>
  <c r="L215" i="1"/>
  <c r="L233" i="1"/>
  <c r="F14" i="13"/>
  <c r="G14" i="13"/>
  <c r="L199" i="1"/>
  <c r="C20" i="10" s="1"/>
  <c r="L217" i="1"/>
  <c r="C115" i="2" s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/>
  <c r="F18" i="13"/>
  <c r="G18" i="13"/>
  <c r="L244" i="1"/>
  <c r="D18" i="13" s="1"/>
  <c r="C18" i="13" s="1"/>
  <c r="F19" i="13"/>
  <c r="G19" i="13"/>
  <c r="L245" i="1"/>
  <c r="D19" i="13"/>
  <c r="C19" i="13"/>
  <c r="F29" i="13"/>
  <c r="G29" i="13"/>
  <c r="L350" i="1"/>
  <c r="L351" i="1"/>
  <c r="F651" i="1" s="1"/>
  <c r="L352" i="1"/>
  <c r="I359" i="1"/>
  <c r="J282" i="1"/>
  <c r="J301" i="1"/>
  <c r="J320" i="1"/>
  <c r="F31" i="13"/>
  <c r="K282" i="1"/>
  <c r="K330" i="1" s="1"/>
  <c r="K344" i="1" s="1"/>
  <c r="K301" i="1"/>
  <c r="K320" i="1"/>
  <c r="L268" i="1"/>
  <c r="L282" i="1" s="1"/>
  <c r="L269" i="1"/>
  <c r="L270" i="1"/>
  <c r="L271" i="1"/>
  <c r="L273" i="1"/>
  <c r="L274" i="1"/>
  <c r="L275" i="1"/>
  <c r="E112" i="2" s="1"/>
  <c r="L276" i="1"/>
  <c r="E113" i="2" s="1"/>
  <c r="L277" i="1"/>
  <c r="E114" i="2" s="1"/>
  <c r="L278" i="1"/>
  <c r="E115" i="2" s="1"/>
  <c r="L279" i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20" i="1" s="1"/>
  <c r="L312" i="1"/>
  <c r="L313" i="1"/>
  <c r="L314" i="1"/>
  <c r="L315" i="1"/>
  <c r="L316" i="1"/>
  <c r="L317" i="1"/>
  <c r="L318" i="1"/>
  <c r="L325" i="1"/>
  <c r="L326" i="1"/>
  <c r="L327" i="1"/>
  <c r="L252" i="1"/>
  <c r="C123" i="2" s="1"/>
  <c r="L253" i="1"/>
  <c r="C124" i="2" s="1"/>
  <c r="L333" i="1"/>
  <c r="L343" i="1" s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B31" i="12"/>
  <c r="C31" i="12"/>
  <c r="A31" i="12"/>
  <c r="B9" i="12"/>
  <c r="B13" i="12"/>
  <c r="A13" i="12" s="1"/>
  <c r="C9" i="12"/>
  <c r="C13" i="12"/>
  <c r="B18" i="12"/>
  <c r="B22" i="12"/>
  <c r="C18" i="12"/>
  <c r="C22" i="12"/>
  <c r="A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J104" i="1" s="1"/>
  <c r="J185" i="1" s="1"/>
  <c r="G51" i="2"/>
  <c r="G54" i="2" s="1"/>
  <c r="G53" i="2"/>
  <c r="F2" i="11"/>
  <c r="L603" i="1"/>
  <c r="H653" i="1"/>
  <c r="L602" i="1"/>
  <c r="G653" i="1"/>
  <c r="L601" i="1"/>
  <c r="L604" i="1" s="1"/>
  <c r="F653" i="1"/>
  <c r="I653" i="1" s="1"/>
  <c r="C40" i="10"/>
  <c r="F52" i="1"/>
  <c r="C48" i="2" s="1"/>
  <c r="G52" i="1"/>
  <c r="H52" i="1"/>
  <c r="I52" i="1"/>
  <c r="F71" i="1"/>
  <c r="F86" i="1"/>
  <c r="F103" i="1"/>
  <c r="F104" i="1"/>
  <c r="G103" i="1"/>
  <c r="G104" i="1"/>
  <c r="H71" i="1"/>
  <c r="H104" i="1" s="1"/>
  <c r="H86" i="1"/>
  <c r="H103" i="1"/>
  <c r="I103" i="1"/>
  <c r="I104" i="1"/>
  <c r="J103" i="1"/>
  <c r="F113" i="1"/>
  <c r="F128" i="1"/>
  <c r="F132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C77" i="2" s="1"/>
  <c r="C83" i="2" s="1"/>
  <c r="F154" i="1"/>
  <c r="G139" i="1"/>
  <c r="D77" i="2" s="1"/>
  <c r="D83" i="2" s="1"/>
  <c r="G154" i="1"/>
  <c r="G161" i="1"/>
  <c r="H139" i="1"/>
  <c r="E77" i="2" s="1"/>
  <c r="E83" i="2" s="1"/>
  <c r="H154" i="1"/>
  <c r="I139" i="1"/>
  <c r="I161" i="1" s="1"/>
  <c r="I154" i="1"/>
  <c r="C21" i="10"/>
  <c r="L242" i="1"/>
  <c r="L324" i="1"/>
  <c r="C23" i="10" s="1"/>
  <c r="L246" i="1"/>
  <c r="C25" i="10"/>
  <c r="L260" i="1"/>
  <c r="C134" i="2" s="1"/>
  <c r="L261" i="1"/>
  <c r="C135" i="2" s="1"/>
  <c r="L341" i="1"/>
  <c r="E134" i="2" s="1"/>
  <c r="L342" i="1"/>
  <c r="I655" i="1"/>
  <c r="C7" i="10" s="1"/>
  <c r="I660" i="1"/>
  <c r="F652" i="1"/>
  <c r="G652" i="1"/>
  <c r="H652" i="1"/>
  <c r="I652" i="1"/>
  <c r="I659" i="1"/>
  <c r="C6" i="10"/>
  <c r="C5" i="10"/>
  <c r="C4" i="10"/>
  <c r="C42" i="10"/>
  <c r="L366" i="1"/>
  <c r="L367" i="1"/>
  <c r="L368" i="1"/>
  <c r="L369" i="1"/>
  <c r="L374" i="1" s="1"/>
  <c r="G626" i="1" s="1"/>
  <c r="J626" i="1" s="1"/>
  <c r="L370" i="1"/>
  <c r="L371" i="1"/>
  <c r="L372" i="1"/>
  <c r="B2" i="10"/>
  <c r="L336" i="1"/>
  <c r="L337" i="1"/>
  <c r="L338" i="1"/>
  <c r="E129" i="2" s="1"/>
  <c r="L339" i="1"/>
  <c r="K343" i="1"/>
  <c r="L511" i="1"/>
  <c r="F539" i="1"/>
  <c r="L512" i="1"/>
  <c r="L514" i="1" s="1"/>
  <c r="L513" i="1"/>
  <c r="F541" i="1" s="1"/>
  <c r="L516" i="1"/>
  <c r="G539" i="1" s="1"/>
  <c r="L517" i="1"/>
  <c r="G540" i="1" s="1"/>
  <c r="L521" i="1"/>
  <c r="L524" i="1" s="1"/>
  <c r="H539" i="1"/>
  <c r="L522" i="1"/>
  <c r="H540" i="1"/>
  <c r="L523" i="1"/>
  <c r="H541" i="1" s="1"/>
  <c r="H542" i="1" s="1"/>
  <c r="L526" i="1"/>
  <c r="I539" i="1"/>
  <c r="L527" i="1"/>
  <c r="I540" i="1"/>
  <c r="L528" i="1"/>
  <c r="L529" i="1" s="1"/>
  <c r="I541" i="1"/>
  <c r="I542" i="1" s="1"/>
  <c r="L531" i="1"/>
  <c r="L534" i="1" s="1"/>
  <c r="J539" i="1"/>
  <c r="L532" i="1"/>
  <c r="J540" i="1" s="1"/>
  <c r="L533" i="1"/>
  <c r="J541" i="1" s="1"/>
  <c r="E124" i="2"/>
  <c r="K262" i="1"/>
  <c r="J262" i="1"/>
  <c r="I262" i="1"/>
  <c r="H262" i="1"/>
  <c r="G262" i="1"/>
  <c r="F262" i="1"/>
  <c r="A1" i="2"/>
  <c r="A2" i="2"/>
  <c r="C9" i="2"/>
  <c r="D9" i="2"/>
  <c r="D19" i="2" s="1"/>
  <c r="E9" i="2"/>
  <c r="E19" i="2" s="1"/>
  <c r="E10" i="2"/>
  <c r="E12" i="2"/>
  <c r="E13" i="2"/>
  <c r="E14" i="2"/>
  <c r="E16" i="2"/>
  <c r="E17" i="2"/>
  <c r="E18" i="2"/>
  <c r="F9" i="2"/>
  <c r="I431" i="1"/>
  <c r="J9" i="1" s="1"/>
  <c r="C10" i="2"/>
  <c r="D10" i="2"/>
  <c r="F10" i="2"/>
  <c r="F19" i="2" s="1"/>
  <c r="I432" i="1"/>
  <c r="J10" i="1"/>
  <c r="G10" i="2" s="1"/>
  <c r="C11" i="2"/>
  <c r="C19" i="2" s="1"/>
  <c r="C12" i="2"/>
  <c r="D12" i="2"/>
  <c r="F12" i="2"/>
  <c r="I433" i="1"/>
  <c r="J12" i="1" s="1"/>
  <c r="G12" i="2" s="1"/>
  <c r="C13" i="2"/>
  <c r="D13" i="2"/>
  <c r="F13" i="2"/>
  <c r="I434" i="1"/>
  <c r="I438" i="1" s="1"/>
  <c r="G632" i="1" s="1"/>
  <c r="C14" i="2"/>
  <c r="D14" i="2"/>
  <c r="F14" i="2"/>
  <c r="I435" i="1"/>
  <c r="J14" i="1" s="1"/>
  <c r="G14" i="2" s="1"/>
  <c r="F15" i="2"/>
  <c r="C16" i="2"/>
  <c r="D16" i="2"/>
  <c r="F16" i="2"/>
  <c r="C17" i="2"/>
  <c r="D17" i="2"/>
  <c r="F17" i="2"/>
  <c r="I436" i="1"/>
  <c r="J17" i="1" s="1"/>
  <c r="G17" i="2" s="1"/>
  <c r="C18" i="2"/>
  <c r="D18" i="2"/>
  <c r="F18" i="2"/>
  <c r="I437" i="1"/>
  <c r="J18" i="1"/>
  <c r="G18" i="2"/>
  <c r="C22" i="2"/>
  <c r="D22" i="2"/>
  <c r="D32" i="2" s="1"/>
  <c r="E22" i="2"/>
  <c r="F22" i="2"/>
  <c r="F32" i="2" s="1"/>
  <c r="I440" i="1"/>
  <c r="J23" i="1"/>
  <c r="C23" i="2"/>
  <c r="C32" i="2" s="1"/>
  <c r="D23" i="2"/>
  <c r="D24" i="2"/>
  <c r="D25" i="2"/>
  <c r="D28" i="2"/>
  <c r="D29" i="2"/>
  <c r="D30" i="2"/>
  <c r="D31" i="2"/>
  <c r="E23" i="2"/>
  <c r="E32" i="2" s="1"/>
  <c r="F23" i="2"/>
  <c r="F24" i="2"/>
  <c r="F25" i="2"/>
  <c r="F26" i="2"/>
  <c r="F27" i="2"/>
  <c r="F28" i="2"/>
  <c r="F29" i="2"/>
  <c r="F30" i="2"/>
  <c r="F31" i="2"/>
  <c r="I441" i="1"/>
  <c r="J24" i="1"/>
  <c r="G23" i="2" s="1"/>
  <c r="G32" i="2" s="1"/>
  <c r="C24" i="2"/>
  <c r="E24" i="2"/>
  <c r="I442" i="1"/>
  <c r="I444" i="1" s="1"/>
  <c r="J25" i="1"/>
  <c r="J33" i="1" s="1"/>
  <c r="G24" i="2"/>
  <c r="C25" i="2"/>
  <c r="E25" i="2"/>
  <c r="C26" i="2"/>
  <c r="C27" i="2"/>
  <c r="C28" i="2"/>
  <c r="E28" i="2"/>
  <c r="C29" i="2"/>
  <c r="E29" i="2"/>
  <c r="C30" i="2"/>
  <c r="E30" i="2"/>
  <c r="C31" i="2"/>
  <c r="E31" i="2"/>
  <c r="I443" i="1"/>
  <c r="J32" i="1"/>
  <c r="G31" i="2" s="1"/>
  <c r="C34" i="2"/>
  <c r="C42" i="2" s="1"/>
  <c r="D34" i="2"/>
  <c r="E34" i="2"/>
  <c r="E42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E38" i="2"/>
  <c r="E40" i="2"/>
  <c r="E41" i="2"/>
  <c r="F37" i="2"/>
  <c r="I447" i="1"/>
  <c r="J38" i="1" s="1"/>
  <c r="G37" i="2" s="1"/>
  <c r="C38" i="2"/>
  <c r="D38" i="2"/>
  <c r="F38" i="2"/>
  <c r="I448" i="1"/>
  <c r="I450" i="1" s="1"/>
  <c r="J40" i="1"/>
  <c r="G39" i="2" s="1"/>
  <c r="C40" i="2"/>
  <c r="D40" i="2"/>
  <c r="F40" i="2"/>
  <c r="I449" i="1"/>
  <c r="J41" i="1"/>
  <c r="C41" i="2"/>
  <c r="D41" i="2"/>
  <c r="F41" i="2"/>
  <c r="D42" i="2"/>
  <c r="D43" i="2" s="1"/>
  <c r="D48" i="2"/>
  <c r="E48" i="2"/>
  <c r="E55" i="2" s="1"/>
  <c r="F48" i="2"/>
  <c r="C49" i="2"/>
  <c r="E49" i="2"/>
  <c r="C50" i="2"/>
  <c r="C54" i="2" s="1"/>
  <c r="E50" i="2"/>
  <c r="C51" i="2"/>
  <c r="C53" i="2"/>
  <c r="D51" i="2"/>
  <c r="D52" i="2"/>
  <c r="D53" i="2"/>
  <c r="D54" i="2"/>
  <c r="E51" i="2"/>
  <c r="F51" i="2"/>
  <c r="F53" i="2"/>
  <c r="F54" i="2"/>
  <c r="E53" i="2"/>
  <c r="E54" i="2"/>
  <c r="C58" i="2"/>
  <c r="C59" i="2"/>
  <c r="C61" i="2"/>
  <c r="D61" i="2"/>
  <c r="E61" i="2"/>
  <c r="E62" i="2" s="1"/>
  <c r="E71" i="2"/>
  <c r="E72" i="2"/>
  <c r="E68" i="2"/>
  <c r="E69" i="2"/>
  <c r="E70" i="2"/>
  <c r="F61" i="2"/>
  <c r="G61" i="2"/>
  <c r="G62" i="2"/>
  <c r="G69" i="2"/>
  <c r="G70" i="2"/>
  <c r="G73" i="2" s="1"/>
  <c r="D62" i="2"/>
  <c r="F62" i="2"/>
  <c r="C64" i="2"/>
  <c r="C70" i="2" s="1"/>
  <c r="C73" i="2" s="1"/>
  <c r="F64" i="2"/>
  <c r="F70" i="2" s="1"/>
  <c r="F73" i="2" s="1"/>
  <c r="F96" i="2" s="1"/>
  <c r="C65" i="2"/>
  <c r="F65" i="2"/>
  <c r="C66" i="2"/>
  <c r="C67" i="2"/>
  <c r="C68" i="2"/>
  <c r="F68" i="2"/>
  <c r="F69" i="2"/>
  <c r="C69" i="2"/>
  <c r="D69" i="2"/>
  <c r="D70" i="2"/>
  <c r="D73" i="2" s="1"/>
  <c r="D96" i="2" s="1"/>
  <c r="D71" i="2"/>
  <c r="C71" i="2"/>
  <c r="C72" i="2"/>
  <c r="F77" i="2"/>
  <c r="C79" i="2"/>
  <c r="E79" i="2"/>
  <c r="E80" i="2"/>
  <c r="E81" i="2"/>
  <c r="F79" i="2"/>
  <c r="C80" i="2"/>
  <c r="C81" i="2"/>
  <c r="C82" i="2"/>
  <c r="D80" i="2"/>
  <c r="F80" i="2"/>
  <c r="D81" i="2"/>
  <c r="F81" i="2"/>
  <c r="F83" i="2"/>
  <c r="C85" i="2"/>
  <c r="F85" i="2"/>
  <c r="F86" i="2"/>
  <c r="F88" i="2"/>
  <c r="F89" i="2"/>
  <c r="F91" i="2"/>
  <c r="F92" i="2"/>
  <c r="F93" i="2"/>
  <c r="F94" i="2"/>
  <c r="F95" i="2"/>
  <c r="C86" i="2"/>
  <c r="D88" i="2"/>
  <c r="D95" i="2" s="1"/>
  <c r="E88" i="2"/>
  <c r="G88" i="2"/>
  <c r="C89" i="2"/>
  <c r="D89" i="2"/>
  <c r="D90" i="2"/>
  <c r="D91" i="2"/>
  <c r="D92" i="2"/>
  <c r="D93" i="2"/>
  <c r="D94" i="2"/>
  <c r="E89" i="2"/>
  <c r="E95" i="2" s="1"/>
  <c r="G89" i="2"/>
  <c r="G95" i="2" s="1"/>
  <c r="C90" i="2"/>
  <c r="E90" i="2"/>
  <c r="G90" i="2"/>
  <c r="C91" i="2"/>
  <c r="E91" i="2"/>
  <c r="C92" i="2"/>
  <c r="E92" i="2"/>
  <c r="C93" i="2"/>
  <c r="E93" i="2"/>
  <c r="C94" i="2"/>
  <c r="E94" i="2"/>
  <c r="C95" i="2"/>
  <c r="E102" i="2"/>
  <c r="E103" i="2"/>
  <c r="E104" i="2"/>
  <c r="C105" i="2"/>
  <c r="E105" i="2"/>
  <c r="E106" i="2"/>
  <c r="D107" i="2"/>
  <c r="F107" i="2"/>
  <c r="G107" i="2"/>
  <c r="E110" i="2"/>
  <c r="E111" i="2"/>
  <c r="C113" i="2"/>
  <c r="C114" i="2"/>
  <c r="C116" i="2"/>
  <c r="E116" i="2"/>
  <c r="C117" i="2"/>
  <c r="E117" i="2"/>
  <c r="D119" i="2"/>
  <c r="D120" i="2" s="1"/>
  <c r="D137" i="2" s="1"/>
  <c r="F120" i="2"/>
  <c r="G120" i="2"/>
  <c r="E122" i="2"/>
  <c r="F126" i="2"/>
  <c r="D126" i="2"/>
  <c r="D136" i="2" s="1"/>
  <c r="E126" i="2"/>
  <c r="E127" i="2"/>
  <c r="E135" i="2"/>
  <c r="K411" i="1"/>
  <c r="K426" i="1"/>
  <c r="G126" i="2"/>
  <c r="G136" i="2"/>
  <c r="G137" i="2"/>
  <c r="K419" i="1"/>
  <c r="K425" i="1"/>
  <c r="L255" i="1"/>
  <c r="C127" i="2" s="1"/>
  <c r="L256" i="1"/>
  <c r="C128" i="2"/>
  <c r="L257" i="1"/>
  <c r="C129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490" i="1"/>
  <c r="C153" i="2"/>
  <c r="H490" i="1"/>
  <c r="D153" i="2" s="1"/>
  <c r="I490" i="1"/>
  <c r="E153" i="2" s="1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C156" i="2"/>
  <c r="D156" i="2"/>
  <c r="E156" i="2"/>
  <c r="F156" i="2"/>
  <c r="G493" i="1"/>
  <c r="H493" i="1"/>
  <c r="K493" i="1" s="1"/>
  <c r="I493" i="1"/>
  <c r="J493" i="1"/>
  <c r="F19" i="1"/>
  <c r="G607" i="1"/>
  <c r="G19" i="1"/>
  <c r="G608" i="1" s="1"/>
  <c r="H19" i="1"/>
  <c r="G609" i="1"/>
  <c r="I19" i="1"/>
  <c r="G610" i="1" s="1"/>
  <c r="F33" i="1"/>
  <c r="F44" i="1" s="1"/>
  <c r="H607" i="1" s="1"/>
  <c r="J607" i="1" s="1"/>
  <c r="G33" i="1"/>
  <c r="G44" i="1" s="1"/>
  <c r="H608" i="1" s="1"/>
  <c r="H33" i="1"/>
  <c r="I33" i="1"/>
  <c r="F43" i="1"/>
  <c r="G43" i="1"/>
  <c r="H43" i="1"/>
  <c r="H44" i="1" s="1"/>
  <c r="H609" i="1" s="1"/>
  <c r="J609" i="1" s="1"/>
  <c r="I43" i="1"/>
  <c r="G615" i="1" s="1"/>
  <c r="F169" i="1"/>
  <c r="F184" i="1"/>
  <c r="I169" i="1"/>
  <c r="F175" i="1"/>
  <c r="G175" i="1"/>
  <c r="G184" i="1" s="1"/>
  <c r="H175" i="1"/>
  <c r="H184" i="1"/>
  <c r="I175" i="1"/>
  <c r="I184" i="1" s="1"/>
  <c r="J175" i="1"/>
  <c r="J184" i="1"/>
  <c r="F180" i="1"/>
  <c r="G180" i="1"/>
  <c r="H180" i="1"/>
  <c r="I180" i="1"/>
  <c r="F203" i="1"/>
  <c r="F249" i="1" s="1"/>
  <c r="F263" i="1" s="1"/>
  <c r="G203" i="1"/>
  <c r="H203" i="1"/>
  <c r="I203" i="1"/>
  <c r="I249" i="1" s="1"/>
  <c r="I263" i="1" s="1"/>
  <c r="J203" i="1"/>
  <c r="K203" i="1"/>
  <c r="F221" i="1"/>
  <c r="G221" i="1"/>
  <c r="H221" i="1"/>
  <c r="H249" i="1" s="1"/>
  <c r="H263" i="1" s="1"/>
  <c r="I221" i="1"/>
  <c r="J221" i="1"/>
  <c r="K221" i="1"/>
  <c r="F239" i="1"/>
  <c r="I239" i="1"/>
  <c r="J239" i="1"/>
  <c r="F248" i="1"/>
  <c r="G248" i="1"/>
  <c r="L248" i="1"/>
  <c r="H248" i="1"/>
  <c r="I248" i="1"/>
  <c r="J248" i="1"/>
  <c r="K248" i="1"/>
  <c r="J249" i="1"/>
  <c r="J263" i="1" s="1"/>
  <c r="H638" i="1"/>
  <c r="L262" i="1"/>
  <c r="F282" i="1"/>
  <c r="F330" i="1" s="1"/>
  <c r="F344" i="1" s="1"/>
  <c r="G282" i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G330" i="1" s="1"/>
  <c r="G344" i="1" s="1"/>
  <c r="H329" i="1"/>
  <c r="L329" i="1" s="1"/>
  <c r="I329" i="1"/>
  <c r="I330" i="1" s="1"/>
  <c r="I344" i="1" s="1"/>
  <c r="J329" i="1"/>
  <c r="K329" i="1"/>
  <c r="J330" i="1"/>
  <c r="J344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J633" i="1" s="1"/>
  <c r="G393" i="1"/>
  <c r="H393" i="1"/>
  <c r="I393" i="1"/>
  <c r="F399" i="1"/>
  <c r="G399" i="1"/>
  <c r="H399" i="1"/>
  <c r="I399" i="1"/>
  <c r="G400" i="1"/>
  <c r="H635" i="1" s="1"/>
  <c r="J635" i="1" s="1"/>
  <c r="H400" i="1"/>
  <c r="H634" i="1" s="1"/>
  <c r="J634" i="1" s="1"/>
  <c r="L405" i="1"/>
  <c r="L411" i="1"/>
  <c r="L426" i="1" s="1"/>
  <c r="G628" i="1" s="1"/>
  <c r="J628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J425" i="1"/>
  <c r="F426" i="1"/>
  <c r="G426" i="1"/>
  <c r="F438" i="1"/>
  <c r="G629" i="1" s="1"/>
  <c r="J629" i="1" s="1"/>
  <c r="G438" i="1"/>
  <c r="G630" i="1" s="1"/>
  <c r="J630" i="1" s="1"/>
  <c r="H438" i="1"/>
  <c r="G631" i="1"/>
  <c r="F444" i="1"/>
  <c r="F451" i="1" s="1"/>
  <c r="H629" i="1" s="1"/>
  <c r="G444" i="1"/>
  <c r="H444" i="1"/>
  <c r="F450" i="1"/>
  <c r="G450" i="1"/>
  <c r="H450" i="1"/>
  <c r="G451" i="1"/>
  <c r="H630" i="1" s="1"/>
  <c r="H451" i="1"/>
  <c r="H631" i="1" s="1"/>
  <c r="J631" i="1" s="1"/>
  <c r="F460" i="1"/>
  <c r="F466" i="1" s="1"/>
  <c r="H612" i="1" s="1"/>
  <c r="J612" i="1" s="1"/>
  <c r="G460" i="1"/>
  <c r="H460" i="1"/>
  <c r="H466" i="1" s="1"/>
  <c r="H614" i="1" s="1"/>
  <c r="J614" i="1" s="1"/>
  <c r="I460" i="1"/>
  <c r="J460" i="1"/>
  <c r="F464" i="1"/>
  <c r="G464" i="1"/>
  <c r="G466" i="1"/>
  <c r="H613" i="1"/>
  <c r="J613" i="1"/>
  <c r="H464" i="1"/>
  <c r="I464" i="1"/>
  <c r="I466" i="1" s="1"/>
  <c r="H615" i="1" s="1"/>
  <c r="J464" i="1"/>
  <c r="J466" i="1"/>
  <c r="H61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K535" i="1" s="1"/>
  <c r="F519" i="1"/>
  <c r="F535" i="1" s="1"/>
  <c r="G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K550" i="1"/>
  <c r="K561" i="1"/>
  <c r="L552" i="1"/>
  <c r="L553" i="1"/>
  <c r="L555" i="1" s="1"/>
  <c r="L554" i="1"/>
  <c r="F555" i="1"/>
  <c r="G555" i="1"/>
  <c r="H555" i="1"/>
  <c r="I555" i="1"/>
  <c r="J555" i="1"/>
  <c r="K555" i="1"/>
  <c r="L557" i="1"/>
  <c r="L558" i="1"/>
  <c r="L559" i="1"/>
  <c r="L560" i="1" s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H640" i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G612" i="1"/>
  <c r="G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H637" i="1"/>
  <c r="G639" i="1"/>
  <c r="H639" i="1"/>
  <c r="J639" i="1"/>
  <c r="G640" i="1"/>
  <c r="J640" i="1" s="1"/>
  <c r="G641" i="1"/>
  <c r="J641" i="1" s="1"/>
  <c r="H641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C62" i="2"/>
  <c r="F55" i="2"/>
  <c r="D55" i="2"/>
  <c r="G22" i="2"/>
  <c r="G635" i="1"/>
  <c r="G40" i="2"/>
  <c r="G153" i="2" l="1"/>
  <c r="I451" i="1"/>
  <c r="H632" i="1" s="1"/>
  <c r="J542" i="1"/>
  <c r="G650" i="1"/>
  <c r="G654" i="1" s="1"/>
  <c r="C38" i="10"/>
  <c r="J632" i="1"/>
  <c r="J19" i="1"/>
  <c r="G611" i="1" s="1"/>
  <c r="G9" i="2"/>
  <c r="G19" i="2" s="1"/>
  <c r="L519" i="1"/>
  <c r="G541" i="1"/>
  <c r="G542" i="1" s="1"/>
  <c r="K541" i="1"/>
  <c r="G621" i="1"/>
  <c r="J621" i="1" s="1"/>
  <c r="G636" i="1"/>
  <c r="J610" i="1"/>
  <c r="E73" i="2"/>
  <c r="E96" i="2" s="1"/>
  <c r="L535" i="1"/>
  <c r="C55" i="2"/>
  <c r="C96" i="2" s="1"/>
  <c r="E43" i="2"/>
  <c r="K539" i="1"/>
  <c r="I185" i="1"/>
  <c r="G620" i="1" s="1"/>
  <c r="J620" i="1" s="1"/>
  <c r="L330" i="1"/>
  <c r="L344" i="1" s="1"/>
  <c r="G623" i="1" s="1"/>
  <c r="J623" i="1" s="1"/>
  <c r="H185" i="1"/>
  <c r="G619" i="1" s="1"/>
  <c r="J619" i="1" s="1"/>
  <c r="H535" i="1"/>
  <c r="J608" i="1"/>
  <c r="E120" i="2"/>
  <c r="G36" i="2"/>
  <c r="G42" i="2" s="1"/>
  <c r="G43" i="2" s="1"/>
  <c r="J43" i="1"/>
  <c r="C43" i="2"/>
  <c r="G185" i="1"/>
  <c r="G618" i="1" s="1"/>
  <c r="J618" i="1" s="1"/>
  <c r="J615" i="1"/>
  <c r="C130" i="2"/>
  <c r="C133" i="2" s="1"/>
  <c r="L400" i="1"/>
  <c r="G33" i="13"/>
  <c r="C101" i="2"/>
  <c r="H519" i="1"/>
  <c r="I44" i="1"/>
  <c r="H610" i="1" s="1"/>
  <c r="C19" i="10"/>
  <c r="H161" i="1"/>
  <c r="D12" i="13"/>
  <c r="C12" i="13" s="1"/>
  <c r="C106" i="2"/>
  <c r="J13" i="1"/>
  <c r="G13" i="2" s="1"/>
  <c r="F540" i="1"/>
  <c r="C29" i="10"/>
  <c r="C26" i="10"/>
  <c r="C18" i="10"/>
  <c r="G48" i="2"/>
  <c r="G55" i="2" s="1"/>
  <c r="G96" i="2" s="1"/>
  <c r="L354" i="1"/>
  <c r="G31" i="13"/>
  <c r="D31" i="13" s="1"/>
  <c r="C31" i="13" s="1"/>
  <c r="L232" i="1"/>
  <c r="L239" i="1" s="1"/>
  <c r="H650" i="1" s="1"/>
  <c r="H654" i="1" s="1"/>
  <c r="C15" i="10"/>
  <c r="K239" i="1"/>
  <c r="K249" i="1" s="1"/>
  <c r="K263" i="1" s="1"/>
  <c r="C104" i="2"/>
  <c r="D14" i="13"/>
  <c r="C14" i="13" s="1"/>
  <c r="F122" i="2"/>
  <c r="F136" i="2" s="1"/>
  <c r="F137" i="2" s="1"/>
  <c r="C12" i="10"/>
  <c r="F161" i="1"/>
  <c r="C39" i="10" s="1"/>
  <c r="D5" i="13"/>
  <c r="C16" i="10"/>
  <c r="H25" i="13"/>
  <c r="E123" i="2"/>
  <c r="E136" i="2" s="1"/>
  <c r="L203" i="1"/>
  <c r="C11" i="10"/>
  <c r="C122" i="2"/>
  <c r="C10" i="10"/>
  <c r="C35" i="10"/>
  <c r="C32" i="10"/>
  <c r="H651" i="1"/>
  <c r="D29" i="13"/>
  <c r="C29" i="13" s="1"/>
  <c r="E101" i="2"/>
  <c r="E107" i="2" s="1"/>
  <c r="E137" i="2" s="1"/>
  <c r="G651" i="1"/>
  <c r="I651" i="1" s="1"/>
  <c r="H662" i="1" l="1"/>
  <c r="H657" i="1"/>
  <c r="F542" i="1"/>
  <c r="K540" i="1"/>
  <c r="D33" i="13"/>
  <c r="D36" i="13" s="1"/>
  <c r="C5" i="13"/>
  <c r="J611" i="1"/>
  <c r="C36" i="10"/>
  <c r="C41" i="10" s="1"/>
  <c r="C136" i="2"/>
  <c r="G657" i="1"/>
  <c r="G662" i="1"/>
  <c r="G616" i="1"/>
  <c r="J44" i="1"/>
  <c r="H611" i="1" s="1"/>
  <c r="F650" i="1"/>
  <c r="L249" i="1"/>
  <c r="L263" i="1" s="1"/>
  <c r="G622" i="1" s="1"/>
  <c r="J622" i="1" s="1"/>
  <c r="C112" i="2"/>
  <c r="C120" i="2" s="1"/>
  <c r="C17" i="10"/>
  <c r="K542" i="1"/>
  <c r="H636" i="1"/>
  <c r="J636" i="1" s="1"/>
  <c r="G627" i="1"/>
  <c r="J627" i="1" s="1"/>
  <c r="H33" i="13"/>
  <c r="C25" i="13"/>
  <c r="G625" i="1"/>
  <c r="J625" i="1" s="1"/>
  <c r="C27" i="10"/>
  <c r="E8" i="13"/>
  <c r="C107" i="2"/>
  <c r="F185" i="1"/>
  <c r="G617" i="1" s="1"/>
  <c r="J617" i="1" s="1"/>
  <c r="D37" i="10" l="1"/>
  <c r="D40" i="10"/>
  <c r="D39" i="10"/>
  <c r="D35" i="10"/>
  <c r="D38" i="10"/>
  <c r="D27" i="10"/>
  <c r="I650" i="1"/>
  <c r="I654" i="1" s="1"/>
  <c r="F654" i="1"/>
  <c r="J616" i="1"/>
  <c r="H646" i="1"/>
  <c r="D36" i="10"/>
  <c r="C137" i="2"/>
  <c r="C28" i="10"/>
  <c r="C8" i="13"/>
  <c r="E33" i="13"/>
  <c r="D35" i="13" s="1"/>
  <c r="I662" i="1" l="1"/>
  <c r="I657" i="1"/>
  <c r="F657" i="1"/>
  <c r="F662" i="1"/>
  <c r="D41" i="10"/>
  <c r="C30" i="10"/>
  <c r="D21" i="10"/>
  <c r="D22" i="10"/>
  <c r="D23" i="10"/>
  <c r="D20" i="10"/>
  <c r="D24" i="10"/>
  <c r="D13" i="10"/>
  <c r="D25" i="10"/>
  <c r="D12" i="10"/>
  <c r="D10" i="10"/>
  <c r="D16" i="10"/>
  <c r="D19" i="10"/>
  <c r="D15" i="10"/>
  <c r="D18" i="10"/>
  <c r="D11" i="10"/>
  <c r="D26" i="10"/>
  <c r="D1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E2B09DA-B848-42E1-A2ED-002076FA4FC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4C41D37-1C6E-4CD2-9518-5615F15E41C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26ED653-F655-4361-89ED-F5F03122760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8831BB9-4724-409B-A0A0-FB957379BC9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75282E8-FA30-4C77-BF62-9FF1E5208F0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83C3E66-0188-48D0-B7DC-01BB057DE45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75C6560-8A71-467E-83FE-351C877F029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1961F64-44E4-4541-9078-513DE84C851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7F1F86D-6912-41A5-905B-2438FD18011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FB7FAC8-8D4B-4468-8C5C-E6068FB01CB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F8FF4D8-FF8F-4B6E-9EFC-1F7189F2C18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1D31564-B1A7-446A-BB8D-86D9B22DB84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<sst xmlns="http://schemas.openxmlformats.org/spreadsheetml/2006/main" count="3859" uniqueCount="896">
  <si>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</si>
  <si>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</si>
  <si>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</si>
  <si>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</si>
  <si>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</si>
  <si>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</si>
  <si>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</si>
  <si>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</si>
  <si>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</si>
  <si>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</si>
  <si>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</si>
  <si>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</si>
  <si>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</si>
  <si>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</si>
  <si>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</si>
  <si>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</si>
  <si>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</si>
  <si>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</si>
  <si>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</si>
  <si>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</si>
  <si>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</si>
  <si>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</si>
  <si>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</si>
  <si>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</si>
  <si>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</si>
  <si>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</si>
  <si>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</si>
  <si>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</si>
  <si>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</si>
  <si>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</si>
  <si>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</si>
  <si>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</si>
  <si>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</si>
  <si>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</si>
  <si>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</si>
  <si>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</si>
  <si>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</si>
  <si>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</si>
  <si>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</si>
  <si>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</si>
  <si>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</si>
  <si>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</si>
  <si>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</si>
  <si>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</si>
  <si>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</si>
  <si>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</si>
  <si>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</si>
  <si>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</si>
  <si>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</si>
  <si>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</si>
  <si>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</si>
  <si>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</si>
  <si>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</si>
  <si>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</si>
  <si>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</si>
  <si>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</si>
  <si>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</si>
  <si>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</si>
  <si>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</si>
  <si>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</si>
  <si>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</si>
  <si>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</si>
  <si>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</si>
  <si>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</si>
  <si>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</si>
  <si>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</si>
  <si>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</si>
  <si>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</si>
  <si>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</si>
  <si>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</si>
  <si>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</si>
  <si>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</si>
  <si>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</si>
  <si>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</si>
  <si>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</si>
  <si>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</si>
  <si>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</si>
  <si>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</si>
  <si>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</si>
  <si>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</si>
  <si>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</si>
  <si>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</si>
  <si>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</si>
  <si>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</si>
  <si>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</si>
  <si>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</si>
  <si>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</si>
  <si>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</si>
  <si>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</si>
  <si>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</si>
  <si>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</si>
  <si>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</si>
  <si>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</si>
  <si>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</si>
  <si>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</si>
  <si>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</si>
  <si>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</si>
  <si>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</si>
  <si>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</si>
  <si>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</si>
  <si>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</si>
  <si>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</si>
  <si>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</si>
  <si>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</si>
  <si>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</si>
  <si>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</si>
  <si>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</si>
  <si>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</si>
  <si>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</si>
  <si>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</si>
  <si>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</si>
  <si>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</si>
  <si>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</si>
  <si>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</si>
  <si>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</si>
  <si>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</si>
  <si>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</si>
  <si>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</si>
  <si>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</si>
  <si>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</si>
  <si>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</si>
  <si>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</si>
  <si>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</si>
  <si>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</si>
  <si>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</si>
  <si>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</si>
  <si>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</si>
  <si>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</si>
  <si>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</si>
  <si>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</si>
  <si>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</si>
  <si>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</si>
  <si>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</si>
  <si>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</si>
  <si>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</si>
  <si>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</si>
  <si>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</si>
  <si>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</si>
  <si>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</si>
  <si>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</si>
  <si>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</si>
  <si>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</si>
  <si>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</si>
  <si>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</si>
  <si>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</si>
  <si>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</si>
  <si>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</si>
  <si>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</si>
  <si>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</si>
  <si>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</si>
  <si>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</si>
  <si>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</si>
  <si>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</si>
  <si>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</si>
  <si>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</si>
  <si>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</si>
  <si>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</si>
  <si>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</si>
  <si>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</si>
  <si>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</si>
  <si>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</si>
  <si>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</si>
  <si>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</si>
  <si>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</si>
  <si>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</si>
  <si>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</si>
  <si>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</si>
  <si>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</si>
  <si>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</si>
  <si>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</si>
  <si>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</si>
  <si>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</si>
  <si>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</si>
  <si>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</si>
  <si>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</si>
  <si>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</si>
  <si>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</si>
  <si>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</si>
  <si>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</si>
  <si>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</si>
  <si>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</si>
  <si>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</si>
  <si>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</si>
  <si>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</si>
  <si>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</si>
  <si>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</si>
  <si>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</si>
  <si>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</si>
  <si>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</si>
  <si>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</si>
  <si>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</si>
  <si>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</si>
  <si>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</si>
  <si>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</si>
  <si>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</si>
  <si>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</si>
  <si>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</si>
  <si>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</si>
  <si>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</si>
  <si>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</si>
  <si>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</si>
  <si>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</si>
  <si>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</si>
  <si>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</si>
  <si>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</si>
  <si>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</si>
  <si>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</si>
  <si>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</si>
  <si>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</si>
  <si>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</si>
  <si>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</si>
  <si>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</si>
  <si>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</si>
  <si>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</si>
  <si>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</si>
  <si>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</si>
  <si>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</si>
  <si>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</si>
  <si>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</si>
  <si>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</si>
  <si>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</si>
  <si>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</si>
  <si>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</si>
  <si>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</si>
  <si>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</si>
  <si>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</si>
  <si>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</si>
  <si>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</si>
  <si>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</si>
  <si>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</si>
  <si>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</si>
  <si>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</si>
  <si>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</si>
  <si>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</si>
  <si>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</si>
  <si>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</si>
  <si>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</si>
  <si>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</si>
  <si>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</si>
  <si>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</si>
  <si>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</si>
  <si>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</si>
  <si>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</si>
  <si>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</si>
  <si>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</si>
  <si>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</si>
  <si>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</si>
  <si>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</si>
  <si>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</si>
  <si>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</si>
  <si>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</si>
  <si>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</si>
  <si>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</si>
  <si>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</si>
  <si>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</si>
  <si>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</si>
  <si>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</si>
  <si>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</si>
  <si>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</si>
  <si>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</si>
  <si>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</si>
  <si>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</si>
  <si>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</si>
  <si>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</si>
  <si>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</si>
  <si>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</si>
  <si>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</si>
  <si>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</si>
  <si>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</si>
  <si>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</si>
  <si>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</si>
  <si>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</si>
  <si>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</si>
  <si>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</si>
  <si>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</si>
  <si>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</si>
  <si>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</si>
  <si>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</si>
  <si>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</si>
  <si>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</si>
  <si>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</si>
  <si>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</si>
  <si>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</si>
  <si>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</si>
  <si>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</si>
  <si>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</si>
  <si>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</si>
  <si>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</si>
  <si>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</si>
  <si>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</si>
  <si>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</si>
  <si>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</si>
  <si>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</si>
  <si>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</si>
  <si>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</si>
  <si>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</si>
  <si>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</si>
  <si>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</si>
  <si>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</si>
  <si>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</si>
  <si>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</si>
  <si>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</si>
  <si>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</si>
  <si>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</si>
  <si>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</si>
  <si>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</si>
  <si>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</si>
  <si>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</si>
  <si>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</si>
  <si>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</si>
  <si>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</si>
  <si>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</si>
  <si>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</si>
  <si>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</si>
  <si>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</si>
  <si>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</si>
  <si>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</si>
  <si>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</si>
  <si>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</si>
  <si>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</si>
  <si>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</si>
  <si>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</si>
  <si>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</si>
  <si>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</si>
  <si>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</si>
  <si>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</si>
  <si>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</si>
  <si>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</si>
  <si>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</si>
  <si>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</si>
  <si>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</si>
  <si>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</si>
  <si>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</si>
  <si>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</si>
  <si>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</si>
  <si>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</si>
  <si>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</si>
  <si>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</si>
  <si>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</si>
  <si>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</si>
  <si>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</si>
  <si>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</si>
  <si>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</si>
  <si>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</si>
  <si>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</si>
  <si>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</si>
  <si>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</si>
  <si>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</si>
  <si>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</si>
  <si>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</si>
  <si>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</si>
  <si>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</si>
  <si>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</si>
  <si>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</si>
  <si>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</si>
  <si>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</si>
  <si>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</si>
  <si>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</si>
  <si>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</si>
  <si>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</si>
  <si>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</si>
  <si>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</si>
  <si>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</si>
  <si>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</si>
  <si>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</si>
  <si>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</si>
  <si>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</si>
  <si>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</si>
  <si>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</si>
  <si>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</si>
  <si>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</si>
  <si>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</si>
  <si>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</si>
  <si>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</si>
  <si>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</si>
  <si>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</si>
  <si>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</si>
  <si>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</si>
  <si>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</si>
  <si>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</si>
  <si>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</si>
  <si>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</si>
  <si>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</si>
  <si>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</si>
  <si>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</si>
  <si>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</si>
  <si>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</si>
  <si>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</si>
  <si>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</si>
  <si>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</si>
  <si>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</si>
  <si>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</si>
  <si>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</si>
  <si>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</si>
  <si>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</si>
  <si>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</si>
  <si>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</si>
  <si>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</si>
  <si>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</si>
  <si>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</si>
  <si>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</si>
  <si>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</si>
  <si>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</si>
  <si>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</si>
  <si>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</si>
  <si>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</si>
  <si>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</si>
  <si>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</si>
  <si>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</si>
  <si>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</si>
  <si>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</si>
  <si>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</si>
  <si>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</si>
  <si>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</si>
  <si>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</si>
  <si>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</si>
  <si>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</si>
  <si>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</si>
  <si>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</si>
  <si>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</si>
  <si>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</si>
  <si>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</si>
  <si>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</si>
  <si>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</si>
  <si>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</si>
  <si>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</si>
  <si>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</si>
  <si>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</si>
  <si>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</si>
  <si>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</si>
  <si>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</si>
  <si>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</si>
  <si>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</si>
  <si>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</si>
  <si>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</si>
  <si>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</si>
  <si>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</si>
  <si>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</si>
  <si>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</si>
  <si>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</si>
  <si>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</si>
  <si>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</si>
  <si>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</si>
  <si>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</si>
  <si>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</si>
  <si>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</si>
  <si>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</si>
  <si>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</si>
  <si>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</si>
  <si>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</si>
  <si>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</si>
  <si>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</si>
  <si>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</si>
  <si>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</si>
  <si>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</si>
  <si>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</si>
  <si>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</si>
  <si>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</si>
  <si>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</si>
  <si>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</si>
  <si>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</si>
  <si>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</si>
  <si>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</si>
  <si>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</si>
  <si>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</si>
  <si>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</si>
  <si>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</si>
  <si>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</si>
  <si>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</si>
  <si>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</si>
  <si>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</si>
  <si>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</si>
  <si>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</si>
  <si>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</si>
  <si>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</si>
  <si>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</si>
  <si>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</si>
  <si>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</si>
  <si>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</si>
  <si>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</si>
  <si>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</si>
  <si>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</si>
  <si>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</si>
  <si>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</si>
  <si>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</si>
  <si>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</si>
  <si>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</si>
  <si>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</si>
  <si>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</si>
  <si>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</si>
  <si>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</si>
  <si>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</si>
  <si>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</si>
  <si>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</si>
  <si>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</si>
  <si>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</si>
  <si>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</si>
  <si>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</si>
  <si>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</si>
  <si>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</si>
  <si>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</si>
  <si>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</si>
  <si>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</si>
  <si>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</si>
  <si>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</si>
  <si>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</si>
  <si>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</si>
  <si>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</si>
  <si>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</si>
  <si>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</si>
  <si>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</si>
  <si>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</si>
  <si>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</si>
  <si>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</si>
  <si>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</si>
  <si>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</si>
  <si>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</si>
  <si>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</si>
  <si>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</si>
  <si>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</si>
  <si>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</si>
  <si>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</si>
  <si>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</si>
  <si>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</si>
  <si>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</si>
  <si>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</si>
  <si>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</si>
  <si>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</si>
  <si>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</si>
  <si>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</si>
  <si>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</si>
  <si>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</si>
  <si>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</si>
  <si>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</si>
  <si>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</si>
  <si>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</si>
  <si>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</si>
  <si>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</si>
  <si>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</si>
  <si>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</si>
  <si>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</si>
  <si>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</si>
  <si>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</si>
  <si>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</si>
  <si>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</si>
  <si>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</si>
  <si>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</si>
  <si>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</si>
  <si>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</si>
  <si>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</si>
  <si>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</si>
  <si>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</si>
  <si>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</si>
  <si>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</si>
  <si>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</si>
  <si>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</si>
  <si>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</si>
  <si>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</si>
  <si>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</si>
  <si>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</si>
  <si>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</si>
  <si>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</si>
  <si>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</si>
  <si>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</si>
  <si>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</si>
  <si>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</si>
  <si>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</si>
  <si>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</si>
  <si>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</si>
  <si>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</si>
  <si>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</si>
  <si>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</si>
  <si>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</si>
  <si>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</si>
  <si>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</si>
  <si>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</si>
  <si>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</si>
  <si>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</si>
  <si>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</si>
  <si>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</si>
  <si>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</si>
  <si>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</si>
  <si>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</si>
  <si>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</si>
  <si>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</si>
  <si>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</si>
  <si>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</si>
  <si>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</si>
  <si>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</si>
  <si>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</si>
  <si>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</si>
  <si>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</si>
  <si>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</si>
  <si>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</si>
  <si>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</si>
  <si>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</si>
  <si>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</si>
  <si>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</si>
  <si>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</si>
  <si>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</si>
  <si>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</si>
  <si>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</si>
  <si>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</si>
  <si>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</si>
  <si>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</si>
  <si>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</si>
  <si>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</si>
  <si>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</si>
  <si>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</si>
  <si>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</si>
  <si>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</si>
  <si>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</si>
  <si>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</si>
  <si>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</si>
  <si>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</si>
  <si>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</si>
  <si>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</si>
  <si>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</si>
  <si>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</si>
  <si>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</si>
  <si>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</si>
  <si>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</si>
  <si>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</si>
  <si>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</si>
  <si>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</si>
  <si>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</si>
  <si>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</si>
  <si>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</si>
  <si>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</si>
  <si>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</si>
  <si>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</si>
  <si>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</si>
  <si>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</si>
  <si>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</si>
  <si>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</si>
  <si>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</si>
  <si>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</si>
  <si>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</si>
  <si>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</si>
  <si>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</si>
  <si>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</si>
  <si>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</si>
  <si>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</si>
  <si>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</si>
  <si>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</si>
  <si>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</si>
  <si>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</si>
  <si>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</si>
  <si>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</si>
  <si>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</si>
  <si>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</si>
  <si>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</si>
  <si>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</si>
  <si>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</si>
  <si>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</si>
  <si>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</si>
  <si>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</si>
  <si>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</si>
  <si>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</si>
  <si>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</si>
  <si>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</si>
  <si>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</si>
  <si>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</si>
  <si>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</si>
  <si>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</si>
  <si>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</si>
  <si>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</si>
  <si>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</si>
  <si>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</si>
  <si>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</si>
  <si>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</si>
  <si>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</si>
  <si>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</si>
  <si>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</si>
  <si>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</si>
  <si>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</si>
  <si>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</si>
  <si>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</si>
  <si>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</si>
  <si>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</si>
  <si>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</si>
  <si>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</si>
  <si>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</si>
  <si>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</si>
  <si>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</si>
  <si>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</si>
  <si>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</si>
  <si>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</si>
  <si>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</si>
  <si>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</si>
  <si>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</si>
  <si>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</si>
  <si>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</si>
  <si>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</si>
  <si>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</si>
  <si>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</si>
  <si>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</si>
  <si>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</si>
  <si>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</si>
  <si>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</si>
  <si>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</si>
  <si>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</si>
  <si>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</si>
  <si>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</si>
  <si>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</si>
  <si>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</si>
  <si>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</si>
  <si>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</si>
  <si>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</si>
  <si>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</si>
  <si>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</si>
  <si>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</si>
  <si>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</si>
  <si>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</si>
  <si>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</si>
  <si>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</si>
  <si>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</si>
  <si>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</si>
  <si>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</si>
  <si>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</si>
  <si>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</si>
  <si>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</si>
  <si>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</si>
  <si>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</si>
  <si>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</si>
  <si>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</si>
  <si>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</si>
  <si>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</si>
  <si>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</si>
  <si>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</si>
  <si>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</si>
  <si>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</si>
  <si>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</si>
  <si>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</si>
  <si>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</si>
  <si>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</si>
  <si>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</si>
  <si>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</si>
  <si>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</si>
  <si>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</si>
  <si>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</si>
  <si>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</si>
  <si>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</si>
  <si>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</si>
  <si>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</si>
  <si>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</si>
  <si>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</si>
  <si>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</si>
  <si>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</si>
  <si>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</si>
  <si>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</si>
  <si>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</si>
  <si>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</si>
  <si>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</si>
  <si>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</si>
  <si>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</si>
  <si>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</si>
  <si>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</si>
  <si>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</si>
  <si>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</si>
  <si>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</si>
  <si>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</si>
  <si>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</si>
  <si>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</si>
  <si>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</si>
  <si>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</si>
  <si>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</si>
  <si>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</si>
  <si>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</si>
  <si>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</si>
  <si>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</si>
  <si>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</si>
  <si>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</si>
  <si>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</si>
  <si>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</si>
  <si>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</si>
  <si>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</si>
  <si>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</si>
  <si>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</si>
  <si>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</si>
  <si>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</si>
  <si>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</si>
  <si>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</si>
  <si>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</si>
  <si>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</si>
  <si>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</si>
  <si>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</si>
  <si>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</si>
  <si>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</si>
  <si>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</si>
  <si>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</si>
  <si>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</si>
  <si>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</si>
  <si>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</si>
  <si>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</si>
  <si>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</si>
  <si>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</si>
  <si>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</si>
  <si>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</si>
  <si>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</si>
  <si>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</si>
  <si>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</si>
  <si>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</si>
  <si>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</si>
  <si>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</si>
  <si>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</si>
  <si>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</si>
  <si>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</si>
  <si>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</si>
  <si>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</si>
  <si>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</si>
  <si>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</si>
  <si>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</si>
  <si>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</si>
  <si>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</si>
  <si>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</si>
  <si>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</si>
  <si>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</si>
  <si>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</si>
  <si>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</si>
  <si>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</si>
  <si>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</si>
  <si>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</si>
  <si>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</si>
  <si>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</si>
  <si>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</si>
  <si>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</si>
  <si>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</si>
  <si>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</si>
  <si>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</si>
  <si>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</si>
  <si>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</si>
  <si>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</si>
  <si>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</si>
  <si>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</si>
  <si>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</si>
  <si>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</si>
  <si>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</si>
  <si>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</si>
  <si>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</si>
  <si>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</si>
  <si>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</si>
  <si>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</si>
  <si>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</si>
  <si>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</si>
  <si>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</si>
  <si>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</si>
  <si>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</si>
  <si>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</si>
  <si>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</si>
  <si>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</si>
  <si>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</si>
  <si>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</si>
  <si>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</si>
  <si>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</si>
  <si>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</si>
  <si>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</si>
  <si>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</si>
  <si>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</si>
  <si>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</si>
  <si>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</si>
  <si>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</si>
  <si>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</si>
  <si>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</si>
  <si>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</si>
  <si>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</si>
  <si>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</si>
  <si>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</si>
  <si>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</si>
  <si>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</si>
  <si>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</si>
  <si>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</si>
  <si>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</si>
  <si>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</si>
  <si>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</si>
  <si>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</si>
  <si>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</si>
  <si>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</si>
  <si>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</si>
  <si>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</si>
  <si>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</si>
  <si>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</si>
  <si>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</si>
  <si>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</si>
  <si>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</si>
  <si>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</si>
  <si>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</si>
  <si>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</si>
  <si>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</si>
  <si>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</si>
  <si>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</si>
  <si>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</si>
  <si>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</si>
  <si>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</si>
  <si>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I do not have current trustee information - still trying to contact the Trustees</t>
  </si>
  <si>
    <t>CLARKSVILLE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</si>
</sst>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14B-4F4A-47D4-9995-929CD4CC64EC}">
  <sheetPr transitionEvaluation="1" transitionEntry="1" codeName="Sheet1">
    <tabColor indexed="56"/>
  </sheetPr>
  <dimension ref="A1:AQ666"/>
  <sheetViews>
    <sheetView tabSelected="1" zoomScale="75" zoomScaleNormal="13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197" sqref="H19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895</v>
      </c>
      <c r="B2" s="21">
        <v>103</v>
      </c>
      <c r="C2" s="21">
        <v>103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18000.54</v>
      </c>
      <c r="G9" s="18"/>
      <c r="H9" s="18"/>
      <c r="I9" s="18"/>
      <c r="J9" s="67">
        <f>SUM(I431)</f>
        <v>99139.87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226.07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20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18246.61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99139.87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789.36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789.36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99139.87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53840.59-508523.96+472140.62</f>
        <v>17457.25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17457.25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99139.87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18246.61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99139.87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250933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250933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78.62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78.62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251011.62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69702.899999999994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108898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2528.1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181129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181129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40000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40000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472140.62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294868</v>
      </c>
      <c r="I189" s="18"/>
      <c r="J189" s="18"/>
      <c r="K189" s="18"/>
      <c r="L189" s="19">
        <f>SUM(F189:K189)</f>
        <v>294868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>
        <v>9</v>
      </c>
      <c r="H194" s="18">
        <f>1838.38+90.41+78.33</f>
        <v>2007.1200000000001</v>
      </c>
      <c r="I194" s="18"/>
      <c r="J194" s="18"/>
      <c r="K194" s="18"/>
      <c r="L194" s="19">
        <f t="shared" ref="L194:L200" si="0">SUM(F194:K194)</f>
        <v>2016.1200000000001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1800</v>
      </c>
      <c r="G196" s="18">
        <f>137.71+255</f>
        <v>392.71000000000004</v>
      </c>
      <c r="H196" s="18">
        <v>14491.13</v>
      </c>
      <c r="I196" s="18"/>
      <c r="J196" s="18"/>
      <c r="K196" s="18">
        <f>995.23+56.36</f>
        <v>1051.5899999999999</v>
      </c>
      <c r="L196" s="19">
        <f t="shared" si="0"/>
        <v>17735.43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27274.83</v>
      </c>
      <c r="I200" s="18"/>
      <c r="J200" s="18"/>
      <c r="K200" s="18"/>
      <c r="L200" s="19">
        <f t="shared" si="0"/>
        <v>27274.83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1800</v>
      </c>
      <c r="G203" s="41">
        <f t="shared" si="1"/>
        <v>401.71000000000004</v>
      </c>
      <c r="H203" s="41">
        <f t="shared" si="1"/>
        <v>338641.08</v>
      </c>
      <c r="I203" s="41">
        <f t="shared" si="1"/>
        <v>0</v>
      </c>
      <c r="J203" s="41">
        <f t="shared" si="1"/>
        <v>0</v>
      </c>
      <c r="K203" s="41">
        <f t="shared" si="1"/>
        <v>1051.5899999999999</v>
      </c>
      <c r="L203" s="41">
        <f t="shared" si="1"/>
        <v>341894.38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116111.19+12500</f>
        <v>128611.19</v>
      </c>
      <c r="I225" s="18"/>
      <c r="J225" s="18"/>
      <c r="K225" s="18"/>
      <c r="L225" s="19">
        <f>SUM(F225:K225)</f>
        <v>128611.19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13307.25</v>
      </c>
      <c r="I226" s="18"/>
      <c r="J226" s="18"/>
      <c r="K226" s="18"/>
      <c r="L226" s="19">
        <f>SUM(F226:K226)</f>
        <v>13307.25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>
        <v>9</v>
      </c>
      <c r="H230" s="18">
        <f>534.72+26.11</f>
        <v>560.83000000000004</v>
      </c>
      <c r="I230" s="18"/>
      <c r="J230" s="18"/>
      <c r="K230" s="18"/>
      <c r="L230" s="19">
        <f t="shared" ref="L230:L236" si="4">SUM(F230:K230)</f>
        <v>569.83000000000004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1200</v>
      </c>
      <c r="G232" s="18">
        <f>91.81+107</f>
        <v>198.81</v>
      </c>
      <c r="H232" s="18">
        <f>103.99+492.66+335.77+6807.83</f>
        <v>7740.25</v>
      </c>
      <c r="I232" s="18"/>
      <c r="J232" s="18"/>
      <c r="K232" s="18">
        <f>512.7+571.77</f>
        <v>1084.47</v>
      </c>
      <c r="L232" s="19">
        <f t="shared" si="4"/>
        <v>10223.529999999999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13917.78</v>
      </c>
      <c r="I236" s="18"/>
      <c r="J236" s="18"/>
      <c r="K236" s="18"/>
      <c r="L236" s="19">
        <f t="shared" si="4"/>
        <v>13917.78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1200</v>
      </c>
      <c r="G239" s="41">
        <f t="shared" si="5"/>
        <v>207.81</v>
      </c>
      <c r="H239" s="41">
        <f t="shared" si="5"/>
        <v>164137.29999999999</v>
      </c>
      <c r="I239" s="41">
        <f t="shared" si="5"/>
        <v>0</v>
      </c>
      <c r="J239" s="41">
        <f t="shared" si="5"/>
        <v>0</v>
      </c>
      <c r="K239" s="41">
        <f t="shared" si="5"/>
        <v>1084.47</v>
      </c>
      <c r="L239" s="41">
        <f t="shared" si="5"/>
        <v>166629.57999999999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3000</v>
      </c>
      <c r="G249" s="41">
        <f t="shared" si="8"/>
        <v>609.52</v>
      </c>
      <c r="H249" s="41">
        <f t="shared" si="8"/>
        <v>502778.38</v>
      </c>
      <c r="I249" s="41">
        <f t="shared" si="8"/>
        <v>0</v>
      </c>
      <c r="J249" s="41">
        <f t="shared" si="8"/>
        <v>0</v>
      </c>
      <c r="K249" s="41">
        <f t="shared" si="8"/>
        <v>2136.06</v>
      </c>
      <c r="L249" s="41">
        <f t="shared" si="8"/>
        <v>508523.95999999996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3000</v>
      </c>
      <c r="G263" s="42">
        <f t="shared" si="11"/>
        <v>609.52</v>
      </c>
      <c r="H263" s="42">
        <f t="shared" si="11"/>
        <v>502778.38</v>
      </c>
      <c r="I263" s="42">
        <f t="shared" si="11"/>
        <v>0</v>
      </c>
      <c r="J263" s="42">
        <f t="shared" si="11"/>
        <v>0</v>
      </c>
      <c r="K263" s="42">
        <f t="shared" si="11"/>
        <v>2136.06</v>
      </c>
      <c r="L263" s="42">
        <f t="shared" si="11"/>
        <v>508523.95999999996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40000</v>
      </c>
      <c r="L416" s="56">
        <f t="shared" si="29"/>
        <v>40000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40000</v>
      </c>
      <c r="L419" s="47">
        <f t="shared" si="30"/>
        <v>40000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40000</v>
      </c>
      <c r="L426" s="47">
        <f t="shared" si="32"/>
        <v>40000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f>139139.87-40000</f>
        <v>99139.87</v>
      </c>
      <c r="H431" s="18"/>
      <c r="I431" s="56">
        <f t="shared" ref="I431:I437" si="33">SUM(F431:H431)</f>
        <v>99139.87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99139.87</v>
      </c>
      <c r="H438" s="13">
        <f>SUM(H431:H437)</f>
        <v>0</v>
      </c>
      <c r="I438" s="13">
        <f>SUM(I431:I437)</f>
        <v>99139.87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99139.87</v>
      </c>
      <c r="H449" s="18"/>
      <c r="I449" s="56">
        <f>SUM(F449:H449)</f>
        <v>99139.87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99139.87</v>
      </c>
      <c r="H450" s="83">
        <f>SUM(H446:H449)</f>
        <v>0</v>
      </c>
      <c r="I450" s="83">
        <f>SUM(I446:I449)</f>
        <v>99139.87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99139.87</v>
      </c>
      <c r="H451" s="42">
        <f>H444+H450</f>
        <v>0</v>
      </c>
      <c r="I451" s="42">
        <f>I444+I450</f>
        <v>99139.87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53840.59</v>
      </c>
      <c r="G455" s="18"/>
      <c r="H455" s="18"/>
      <c r="I455" s="18"/>
      <c r="J455" s="18">
        <v>139139.87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472140.62</v>
      </c>
      <c r="G458" s="18"/>
      <c r="H458" s="18"/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472140.62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508523.96</v>
      </c>
      <c r="G462" s="18"/>
      <c r="H462" s="18"/>
      <c r="I462" s="18"/>
      <c r="J462" s="18">
        <v>40000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508523.96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40000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17457.249999999942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99139.87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13307.25</v>
      </c>
      <c r="I513" s="18"/>
      <c r="J513" s="18"/>
      <c r="K513" s="18"/>
      <c r="L513" s="88">
        <f>SUM(F513:K513)</f>
        <v>13307.25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13307.25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13307.25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351.19+78.33+3747.43-897.6</f>
        <v>3279.35</v>
      </c>
      <c r="I516" s="18"/>
      <c r="J516" s="18"/>
      <c r="K516" s="18"/>
      <c r="L516" s="88">
        <f>SUM(F516:K516)</f>
        <v>3279.35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>
        <v>9</v>
      </c>
      <c r="H518" s="18">
        <f>534.72+26.11</f>
        <v>560.83000000000004</v>
      </c>
      <c r="I518" s="18"/>
      <c r="J518" s="18"/>
      <c r="K518" s="18"/>
      <c r="L518" s="88">
        <f>SUM(F518:K518)</f>
        <v>569.83000000000004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9</v>
      </c>
      <c r="H519" s="89">
        <f t="shared" si="36"/>
        <v>3840.18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3849.18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8143.88*0.7</f>
        <v>5700.7159999999994</v>
      </c>
      <c r="I521" s="18"/>
      <c r="J521" s="18"/>
      <c r="K521" s="18"/>
      <c r="L521" s="88">
        <f>SUM(F521:K521)</f>
        <v>5700.7159999999994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8143.88-5700.72</f>
        <v>2443.16</v>
      </c>
      <c r="I523" s="18"/>
      <c r="J523" s="18"/>
      <c r="K523" s="18"/>
      <c r="L523" s="88">
        <f>SUM(F523:K523)</f>
        <v>2443.16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8143.8759999999993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8143.8759999999993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9</v>
      </c>
      <c r="H535" s="89">
        <f t="shared" si="40"/>
        <v>25291.306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25300.306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3279.35</v>
      </c>
      <c r="H539" s="87">
        <f>L521</f>
        <v>5700.7159999999994</v>
      </c>
      <c r="I539" s="87">
        <f>L526</f>
        <v>0</v>
      </c>
      <c r="J539" s="87">
        <f>L531</f>
        <v>0</v>
      </c>
      <c r="K539" s="87">
        <f>SUM(F539:J539)</f>
        <v>8980.0659999999989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13307.25</v>
      </c>
      <c r="G541" s="87">
        <f>L518</f>
        <v>569.83000000000004</v>
      </c>
      <c r="H541" s="87">
        <f>L523</f>
        <v>2443.16</v>
      </c>
      <c r="I541" s="87">
        <f>L528</f>
        <v>0</v>
      </c>
      <c r="J541" s="87">
        <f>L533</f>
        <v>0</v>
      </c>
      <c r="K541" s="87">
        <f>SUM(F541:J541)</f>
        <v>16320.24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13307.25</v>
      </c>
      <c r="G542" s="89">
        <f t="shared" si="41"/>
        <v>3849.18</v>
      </c>
      <c r="H542" s="89">
        <f t="shared" si="41"/>
        <v>8143.8759999999993</v>
      </c>
      <c r="I542" s="89">
        <f t="shared" si="41"/>
        <v>0</v>
      </c>
      <c r="J542" s="89">
        <f t="shared" si="41"/>
        <v>0</v>
      </c>
      <c r="K542" s="89">
        <f t="shared" si="41"/>
        <v>25300.305999999997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294868</v>
      </c>
      <c r="G565" s="18"/>
      <c r="H565" s="18">
        <v>116111.19</v>
      </c>
      <c r="I565" s="87">
        <f>SUM(F565:H565)</f>
        <v>410979.19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12500</v>
      </c>
      <c r="I566" s="87">
        <f t="shared" ref="I566:I577" si="46">SUM(F566:H566)</f>
        <v>12500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27274.83</v>
      </c>
      <c r="I581" s="18"/>
      <c r="J581" s="18">
        <v>13917.78</v>
      </c>
      <c r="K581" s="104">
        <f t="shared" ref="K581:K587" si="47">SUM(H581:J581)</f>
        <v>41192.61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27274.83</v>
      </c>
      <c r="I588" s="108">
        <f>SUM(I581:I587)</f>
        <v>0</v>
      </c>
      <c r="J588" s="108">
        <f>SUM(J581:J587)</f>
        <v>13917.78</v>
      </c>
      <c r="K588" s="108">
        <f>SUM(K581:K587)</f>
        <v>41192.61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18246.61</v>
      </c>
      <c r="H607" s="109">
        <f>SUM(F44)</f>
        <v>18246.61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99139.87</v>
      </c>
      <c r="H611" s="109">
        <f>SUM(J44)</f>
        <v>99139.87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17457.25</v>
      </c>
      <c r="H612" s="109">
        <f>F466</f>
        <v>17457.249999999942</v>
      </c>
      <c r="I612" s="121" t="s">
        <v>106</v>
      </c>
      <c r="J612" s="109">
        <f t="shared" ref="J612:J645" si="49">G612-H612</f>
        <v>5.8207660913467407E-11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99139.87</v>
      </c>
      <c r="H616" s="109">
        <f>J466</f>
        <v>99139.87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472140.62</v>
      </c>
      <c r="H617" s="104">
        <f>SUM(F458)</f>
        <v>472140.62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508523.95999999996</v>
      </c>
      <c r="H622" s="104">
        <f>SUM(F462)</f>
        <v>508523.96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40000</v>
      </c>
      <c r="H628" s="164">
        <f>SUM(J462)</f>
        <v>40000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99139.87</v>
      </c>
      <c r="H630" s="104">
        <f>SUM(G451)</f>
        <v>99139.87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99139.87</v>
      </c>
      <c r="H632" s="104">
        <f>SUM(I451)</f>
        <v>99139.87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41192.61</v>
      </c>
      <c r="H637" s="104">
        <f>L200+L218+L236</f>
        <v>41192.61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27274.83</v>
      </c>
      <c r="H639" s="104">
        <f>H588</f>
        <v>27274.83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13917.78</v>
      </c>
      <c r="H641" s="104">
        <f>J588</f>
        <v>13917.78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341894.38</v>
      </c>
      <c r="G650" s="19">
        <f>(L221+L301+L351)</f>
        <v>0</v>
      </c>
      <c r="H650" s="19">
        <f>(L239+L320+L352)</f>
        <v>166629.57999999999</v>
      </c>
      <c r="I650" s="19">
        <f>SUM(F650:H650)</f>
        <v>508523.95999999996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27274.83</v>
      </c>
      <c r="G652" s="19">
        <f>(L218+L298)-(J218+J298)</f>
        <v>0</v>
      </c>
      <c r="H652" s="19">
        <f>(L236+L317)-(J236+J317)</f>
        <v>13917.78</v>
      </c>
      <c r="I652" s="19">
        <f>SUM(F652:H652)</f>
        <v>41192.61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294868</v>
      </c>
      <c r="G653" s="200">
        <f>SUM(G565:G577)+SUM(I592:I594)+L602</f>
        <v>0</v>
      </c>
      <c r="H653" s="200">
        <f>SUM(H565:H577)+SUM(J592:J594)+L603</f>
        <v>128611.19</v>
      </c>
      <c r="I653" s="19">
        <f>SUM(F653:H653)</f>
        <v>423479.19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19751.549999999988</v>
      </c>
      <c r="G654" s="19">
        <f>G650-SUM(G651:G653)</f>
        <v>0</v>
      </c>
      <c r="H654" s="19">
        <f>H650-SUM(H651:H653)</f>
        <v>24100.609999999986</v>
      </c>
      <c r="I654" s="19">
        <f>I650-SUM(I651:I653)</f>
        <v>43852.159999999974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-19751.55</v>
      </c>
      <c r="G659" s="18"/>
      <c r="H659" s="18">
        <v>-24100.61</v>
      </c>
      <c r="I659" s="19">
        <f>SUM(F659:H659)</f>
        <v>-43852.160000000003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FC58-971D-4357-8279-CB475374E73D}">
  <sheetPr>
    <tabColor indexed="20"/>
  </sheetPr>
  <dimension ref="A1:C52"/>
  <sheetViews>
    <sheetView topLeftCell="A14"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CLARKSVILLE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6A89-BBC6-4C41-8573-49A51A0992C9}">
  <sheetPr>
    <tabColor indexed="11"/>
  </sheetPr>
  <dimension ref="A1:I51"/>
  <sheetViews>
    <sheetView workbookViewId="0">
      <pane ySplit="4" topLeftCell="A26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CLARKSVILLE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436786.44</v>
      </c>
      <c r="D5" s="20">
        <f>SUM('DOE25'!L189:L192)+SUM('DOE25'!L207:L210)+SUM('DOE25'!L225:L228)-F5-G5</f>
        <v>436786.44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2585.9500000000003</v>
      </c>
      <c r="D6" s="20">
        <f>'DOE25'!L194+'DOE25'!L212+'DOE25'!L230-F6-G6</f>
        <v>2585.9500000000003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13185.809999999996</v>
      </c>
      <c r="D8" s="244"/>
      <c r="E8" s="20">
        <f>'DOE25'!L196+'DOE25'!L214+'DOE25'!L232-F8-G8-D9-D11</f>
        <v>11049.749999999996</v>
      </c>
      <c r="F8" s="256">
        <f>'DOE25'!J196+'DOE25'!J214+'DOE25'!J232</f>
        <v>0</v>
      </c>
      <c r="G8" s="53">
        <f>'DOE25'!K196+'DOE25'!K214+'DOE25'!K232</f>
        <v>2136.06</v>
      </c>
      <c r="H8" s="260"/>
    </row>
    <row r="9" spans="1:9" x14ac:dyDescent="0.2">
      <c r="A9" s="32">
        <v>2310</v>
      </c>
      <c r="B9" t="s">
        <v>849</v>
      </c>
      <c r="C9" s="246">
        <f t="shared" si="0"/>
        <v>8509.130000000001</v>
      </c>
      <c r="D9" s="245">
        <f>5093.43+3415.7</f>
        <v>8509.130000000001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215.9</v>
      </c>
      <c r="D10" s="244"/>
      <c r="E10" s="245">
        <v>215.9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6264.02</v>
      </c>
      <c r="D11" s="245">
        <v>6264.02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41192.61</v>
      </c>
      <c r="D15" s="20">
        <f>'DOE25'!L200+'DOE25'!L218+'DOE25'!L236-F15-G15</f>
        <v>41192.61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495338.15</v>
      </c>
      <c r="E33" s="247">
        <f>SUM(E5:E31)</f>
        <v>11265.649999999996</v>
      </c>
      <c r="F33" s="247">
        <f>SUM(F5:F31)</f>
        <v>0</v>
      </c>
      <c r="G33" s="247">
        <f>SUM(G5:G31)</f>
        <v>2136.06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11265.649999999996</v>
      </c>
      <c r="E35" s="250"/>
    </row>
    <row r="36" spans="2:8" ht="12" thickTop="1" x14ac:dyDescent="0.2">
      <c r="B36" t="s">
        <v>846</v>
      </c>
      <c r="D36" s="20">
        <f>D33</f>
        <v>495338.15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8837-0A13-47F8-9539-B026BD42B677}">
  <sheetPr transitionEvaluation="1" codeName="Sheet2">
    <tabColor indexed="10"/>
  </sheetPr>
  <dimension ref="A1:I156"/>
  <sheetViews>
    <sheetView zoomScale="75" workbookViewId="0">
      <pane ySplit="2" topLeftCell="A102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CLARKSVILLE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18000.54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99139.87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226.07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18246.61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99139.87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789.36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789.36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99139.87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17457.25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17457.25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99139.87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18246.61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99139.87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250933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78.62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78.62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251011.62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69702.899999999994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108898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2528.1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181129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181129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40000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40000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472140.62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423479.19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13307.25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436786.44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2585.9500000000003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27958.959999999999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41192.61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71737.52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40000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40000</v>
      </c>
    </row>
    <row r="137" spans="1:9" ht="12.75" thickTop="1" thickBot="1" x14ac:dyDescent="0.25">
      <c r="A137" s="33" t="s">
        <v>267</v>
      </c>
      <c r="C137" s="86">
        <f>(C107+C120+C136)</f>
        <v>508523.96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40000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7D20-17A7-44FC-BF19-A00B93861FB4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CLARKSVILLE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423479</v>
      </c>
      <c r="D10" s="182">
        <f>ROUND((C10/$C$28)*100,1)</f>
        <v>83.3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13307</v>
      </c>
      <c r="D11" s="182">
        <f>ROUND((C11/$C$28)*100,1)</f>
        <v>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2586</v>
      </c>
      <c r="D15" s="182">
        <f t="shared" ref="D15:D27" si="0">ROUND((C15/$C$28)*100,1)</f>
        <v>0.5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27959</v>
      </c>
      <c r="D17" s="182">
        <f t="shared" si="0"/>
        <v>5.5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41193</v>
      </c>
      <c r="D21" s="182">
        <f t="shared" si="0"/>
        <v>8.1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508524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508524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250933</v>
      </c>
      <c r="D35" s="182">
        <f t="shared" ref="D35:D40" si="1">ROUND((C35/$C$41)*100,1)</f>
        <v>58.1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78.619999999995343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181129</v>
      </c>
      <c r="D37" s="182">
        <f t="shared" si="1"/>
        <v>41.9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432140.62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A4D7-D92D-4A4E-A1AA-D078CFCED7E3}">
  <sheetPr>
    <tabColor indexed="17"/>
  </sheetPr>
  <dimension ref="A1:IV90"/>
  <sheetViews>
    <sheetView workbookViewId="0">
      <pane ySplit="3" topLeftCell="A4" activePane="bottomLeft" state="frozen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CLARKSVILLE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5" t="s">
        <v>879</v>
      </c>
      <c r="B72" s="295"/>
      <c r="C72" s="295"/>
      <c r="D72" s="295"/>
      <c r="E72" s="29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89:M89"/>
    <mergeCell ref="C90:M90"/>
    <mergeCell ref="C81:M81"/>
    <mergeCell ref="C82:M82"/>
    <mergeCell ref="C83:M83"/>
    <mergeCell ref="C84:M84"/>
    <mergeCell ref="C86:M86"/>
    <mergeCell ref="C87:M87"/>
    <mergeCell ref="C88:M88"/>
    <mergeCell ref="C85:M85"/>
    <mergeCell ref="C74:M74"/>
    <mergeCell ref="C75:M75"/>
    <mergeCell ref="C76:M76"/>
    <mergeCell ref="C77:M77"/>
    <mergeCell ref="C67:M67"/>
    <mergeCell ref="C68:M68"/>
    <mergeCell ref="C69:M69"/>
    <mergeCell ref="C70:M70"/>
    <mergeCell ref="C78:M78"/>
    <mergeCell ref="C79:M79"/>
    <mergeCell ref="C80:M80"/>
    <mergeCell ref="C35:M35"/>
    <mergeCell ref="A72:E72"/>
    <mergeCell ref="C73:M73"/>
    <mergeCell ref="C65:M65"/>
    <mergeCell ref="C66:M66"/>
    <mergeCell ref="C48:M48"/>
    <mergeCell ref="C49:M49"/>
    <mergeCell ref="C61:M61"/>
    <mergeCell ref="C23:M23"/>
    <mergeCell ref="C44:M44"/>
    <mergeCell ref="C52:M52"/>
    <mergeCell ref="C50:M50"/>
    <mergeCell ref="C47:M47"/>
    <mergeCell ref="C24:M24"/>
    <mergeCell ref="C57:M57"/>
    <mergeCell ref="C59:M59"/>
    <mergeCell ref="C60:M60"/>
    <mergeCell ref="C62:M62"/>
    <mergeCell ref="C63:M63"/>
    <mergeCell ref="C64:M64"/>
    <mergeCell ref="C28:M28"/>
    <mergeCell ref="C45:M45"/>
    <mergeCell ref="C46:M46"/>
    <mergeCell ref="C53:M53"/>
    <mergeCell ref="C54:M54"/>
    <mergeCell ref="C55:M55"/>
    <mergeCell ref="C56:M56"/>
    <mergeCell ref="C12:M12"/>
    <mergeCell ref="C13:M13"/>
    <mergeCell ref="C34:M34"/>
    <mergeCell ref="C21:M21"/>
    <mergeCell ref="C20:M20"/>
    <mergeCell ref="C29:M29"/>
    <mergeCell ref="C25:M25"/>
    <mergeCell ref="C26:M26"/>
    <mergeCell ref="C27:M27"/>
    <mergeCell ref="C19:M19"/>
    <mergeCell ref="C36:M36"/>
    <mergeCell ref="C14:M14"/>
    <mergeCell ref="C15:M15"/>
    <mergeCell ref="C16:M16"/>
    <mergeCell ref="C17:M17"/>
    <mergeCell ref="C18:M18"/>
    <mergeCell ref="C22:M22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AC30:A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IP30:IV30"/>
    <mergeCell ref="FC30:FM30"/>
    <mergeCell ref="FP30:FZ30"/>
    <mergeCell ref="GC30:GM30"/>
    <mergeCell ref="GP30:GZ30"/>
    <mergeCell ref="HP30:HZ30"/>
    <mergeCell ref="IC30:IM30"/>
    <mergeCell ref="HC32:HM32"/>
    <mergeCell ref="DC30:DM30"/>
    <mergeCell ref="DP30:DZ30"/>
    <mergeCell ref="EC30:EM30"/>
    <mergeCell ref="EP30:EZ30"/>
    <mergeCell ref="BC30:BM30"/>
    <mergeCell ref="BP30:BZ30"/>
    <mergeCell ref="CC30:CM30"/>
    <mergeCell ref="CP30:CZ30"/>
    <mergeCell ref="EC31:EM31"/>
    <mergeCell ref="BC31:BM31"/>
    <mergeCell ref="BC32:BM32"/>
    <mergeCell ref="BC39:BM39"/>
    <mergeCell ref="HC30:HM30"/>
    <mergeCell ref="BP31:BZ31"/>
    <mergeCell ref="CC31:CM31"/>
    <mergeCell ref="CP31:CZ31"/>
    <mergeCell ref="DC31:DM31"/>
    <mergeCell ref="DP31:DZ31"/>
    <mergeCell ref="HC31:H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P32:Z32"/>
    <mergeCell ref="AC32:AM32"/>
    <mergeCell ref="AP32:AZ32"/>
    <mergeCell ref="P38:Z38"/>
    <mergeCell ref="IC31:IM31"/>
    <mergeCell ref="EP31:EZ31"/>
    <mergeCell ref="FC31:FM31"/>
    <mergeCell ref="HP31:HZ31"/>
    <mergeCell ref="GC31:GM31"/>
    <mergeCell ref="GP31:GZ31"/>
    <mergeCell ref="CP38:CZ38"/>
    <mergeCell ref="DP32:DZ32"/>
    <mergeCell ref="EC32:EM32"/>
    <mergeCell ref="BP32:BZ32"/>
    <mergeCell ref="DC32:DM32"/>
    <mergeCell ref="CC38:CM38"/>
    <mergeCell ref="DC38:DM38"/>
    <mergeCell ref="BP38:BZ38"/>
    <mergeCell ref="CC32:CM32"/>
    <mergeCell ref="BC38:BM38"/>
    <mergeCell ref="AP40:AZ40"/>
    <mergeCell ref="GP32:GZ32"/>
    <mergeCell ref="IC38:IM38"/>
    <mergeCell ref="EP38:EZ38"/>
    <mergeCell ref="FC38:FM38"/>
    <mergeCell ref="FP38:FZ38"/>
    <mergeCell ref="GC38:GM38"/>
    <mergeCell ref="EP32:EZ32"/>
    <mergeCell ref="DC39:DM39"/>
    <mergeCell ref="P39:Z39"/>
    <mergeCell ref="AC39:AM39"/>
    <mergeCell ref="AP39:AZ39"/>
    <mergeCell ref="AC40:AM40"/>
    <mergeCell ref="BP39:BZ39"/>
    <mergeCell ref="FC40:FM40"/>
    <mergeCell ref="IP38:IV38"/>
    <mergeCell ref="CC39:CM39"/>
    <mergeCell ref="CP39:CZ39"/>
    <mergeCell ref="IP39:IV39"/>
    <mergeCell ref="GP38:GZ38"/>
    <mergeCell ref="HC38:HM38"/>
    <mergeCell ref="HP38:HZ38"/>
    <mergeCell ref="DP38:DZ38"/>
    <mergeCell ref="EC38:EM38"/>
    <mergeCell ref="HP39:HZ39"/>
    <mergeCell ref="DP39:DZ39"/>
    <mergeCell ref="EC39:EM39"/>
    <mergeCell ref="EP39:EZ39"/>
    <mergeCell ref="IP40:IV40"/>
    <mergeCell ref="GC40:GM40"/>
    <mergeCell ref="GP40:GZ40"/>
    <mergeCell ref="HC40:HM40"/>
    <mergeCell ref="HP40:HZ40"/>
    <mergeCell ref="IC40:IM40"/>
    <mergeCell ref="IC39:IM39"/>
    <mergeCell ref="GP39:GZ39"/>
    <mergeCell ref="HC39:HM39"/>
    <mergeCell ref="DP40:DZ40"/>
    <mergeCell ref="EC40:EM40"/>
    <mergeCell ref="EP40:EZ40"/>
    <mergeCell ref="FP40:FZ40"/>
    <mergeCell ref="FC39:FM39"/>
    <mergeCell ref="FP39:FZ39"/>
    <mergeCell ref="GC39:GM39"/>
    <mergeCell ref="C58:M58"/>
    <mergeCell ref="CC40:CM40"/>
    <mergeCell ref="CP40:CZ40"/>
    <mergeCell ref="DC40:DM40"/>
    <mergeCell ref="BC40:BM40"/>
    <mergeCell ref="BP40:BZ40"/>
    <mergeCell ref="C51:M51"/>
    <mergeCell ref="C43:M43"/>
    <mergeCell ref="P40:Z40"/>
    <mergeCell ref="C42:M4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2011-11-04T17:49:29Z</cp:lastPrinted>
  <dcterms:created xsi:type="dcterms:W3CDTF">1997-12-04T19:04:30Z</dcterms:created>
  <dcterms:modified xsi:type="dcterms:W3CDTF">2025-01-09T20:33:39Z</dcterms:modified>
</cp:coreProperties>
</file>