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3A138AB4-F6EE-4DF9-8F09-612BED449E00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B0BB1C79-5196-4711-A654-5AA75E195365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9" i="1" l="1"/>
  <c r="E10" i="13"/>
  <c r="D9" i="13"/>
  <c r="H523" i="1"/>
  <c r="H521" i="1"/>
  <c r="H516" i="1"/>
  <c r="G516" i="1"/>
  <c r="H236" i="1"/>
  <c r="L236" i="1" s="1"/>
  <c r="H232" i="1"/>
  <c r="L232" i="1" s="1"/>
  <c r="K232" i="1"/>
  <c r="K239" i="1" s="1"/>
  <c r="K249" i="1" s="1"/>
  <c r="K263" i="1" s="1"/>
  <c r="G232" i="1"/>
  <c r="G239" i="1"/>
  <c r="H230" i="1"/>
  <c r="L230" i="1"/>
  <c r="F42" i="1"/>
  <c r="F9" i="1"/>
  <c r="F19" i="1" s="1"/>
  <c r="G607" i="1" s="1"/>
  <c r="C37" i="10"/>
  <c r="C60" i="2"/>
  <c r="C62" i="2" s="1"/>
  <c r="B2" i="13"/>
  <c r="F8" i="13"/>
  <c r="F33" i="13" s="1"/>
  <c r="L196" i="1"/>
  <c r="L214" i="1"/>
  <c r="D39" i="13"/>
  <c r="F13" i="13"/>
  <c r="G13" i="13"/>
  <c r="L198" i="1"/>
  <c r="L216" i="1"/>
  <c r="C19" i="10" s="1"/>
  <c r="L234" i="1"/>
  <c r="C114" i="2" s="1"/>
  <c r="E13" i="13"/>
  <c r="C13" i="13"/>
  <c r="F16" i="13"/>
  <c r="G16" i="13"/>
  <c r="L201" i="1"/>
  <c r="E16" i="13" s="1"/>
  <c r="C16" i="13" s="1"/>
  <c r="L219" i="1"/>
  <c r="L237" i="1"/>
  <c r="F5" i="13"/>
  <c r="G5" i="13"/>
  <c r="L189" i="1"/>
  <c r="L190" i="1"/>
  <c r="C102" i="2" s="1"/>
  <c r="L191" i="1"/>
  <c r="C103" i="2" s="1"/>
  <c r="L192" i="1"/>
  <c r="C13" i="10" s="1"/>
  <c r="L210" i="1"/>
  <c r="D5" i="13" s="1"/>
  <c r="L228" i="1"/>
  <c r="L271" i="1"/>
  <c r="E104" i="2" s="1"/>
  <c r="L290" i="1"/>
  <c r="L309" i="1"/>
  <c r="L207" i="1"/>
  <c r="L208" i="1"/>
  <c r="L209" i="1"/>
  <c r="L225" i="1"/>
  <c r="L268" i="1"/>
  <c r="L282" i="1" s="1"/>
  <c r="L287" i="1"/>
  <c r="L301" i="1" s="1"/>
  <c r="L306" i="1"/>
  <c r="L320" i="1" s="1"/>
  <c r="L226" i="1"/>
  <c r="L227" i="1"/>
  <c r="F6" i="13"/>
  <c r="G6" i="13"/>
  <c r="L194" i="1"/>
  <c r="L212" i="1"/>
  <c r="F7" i="13"/>
  <c r="G7" i="13"/>
  <c r="L195" i="1"/>
  <c r="C111" i="2" s="1"/>
  <c r="D7" i="13"/>
  <c r="C7" i="13"/>
  <c r="L213" i="1"/>
  <c r="L231" i="1"/>
  <c r="F12" i="13"/>
  <c r="G12" i="13"/>
  <c r="L197" i="1"/>
  <c r="L215" i="1"/>
  <c r="L233" i="1"/>
  <c r="F14" i="13"/>
  <c r="G14" i="13"/>
  <c r="L199" i="1"/>
  <c r="C115" i="2" s="1"/>
  <c r="D14" i="13"/>
  <c r="C14" i="13"/>
  <c r="L217" i="1"/>
  <c r="L235" i="1"/>
  <c r="F15" i="13"/>
  <c r="G15" i="13"/>
  <c r="L200" i="1"/>
  <c r="L218" i="1"/>
  <c r="F17" i="13"/>
  <c r="G17" i="13"/>
  <c r="L243" i="1"/>
  <c r="D17" i="13"/>
  <c r="C17" i="13"/>
  <c r="F18" i="13"/>
  <c r="D18" i="13" s="1"/>
  <c r="C18" i="13" s="1"/>
  <c r="G18" i="13"/>
  <c r="L244" i="1"/>
  <c r="F19" i="13"/>
  <c r="G19" i="13"/>
  <c r="L245" i="1"/>
  <c r="D19" i="13" s="1"/>
  <c r="C19" i="13" s="1"/>
  <c r="F29" i="13"/>
  <c r="G29" i="13"/>
  <c r="L350" i="1"/>
  <c r="D119" i="2" s="1"/>
  <c r="D120" i="2" s="1"/>
  <c r="L351" i="1"/>
  <c r="G651" i="1" s="1"/>
  <c r="L352" i="1"/>
  <c r="I359" i="1"/>
  <c r="J282" i="1"/>
  <c r="J301" i="1"/>
  <c r="J320" i="1"/>
  <c r="F31" i="13"/>
  <c r="K282" i="1"/>
  <c r="K330" i="1" s="1"/>
  <c r="K344" i="1" s="1"/>
  <c r="K301" i="1"/>
  <c r="K320" i="1"/>
  <c r="L269" i="1"/>
  <c r="L270" i="1"/>
  <c r="L273" i="1"/>
  <c r="L274" i="1"/>
  <c r="L275" i="1"/>
  <c r="L276" i="1"/>
  <c r="E113" i="2" s="1"/>
  <c r="L277" i="1"/>
  <c r="L278" i="1"/>
  <c r="L279" i="1"/>
  <c r="F652" i="1" s="1"/>
  <c r="L280" i="1"/>
  <c r="E117" i="2" s="1"/>
  <c r="L288" i="1"/>
  <c r="L289" i="1"/>
  <c r="L308" i="1"/>
  <c r="E103" i="2" s="1"/>
  <c r="L292" i="1"/>
  <c r="L293" i="1"/>
  <c r="L294" i="1"/>
  <c r="E112" i="2" s="1"/>
  <c r="L295" i="1"/>
  <c r="L296" i="1"/>
  <c r="E114" i="2" s="1"/>
  <c r="L297" i="1"/>
  <c r="L298" i="1"/>
  <c r="G652" i="1" s="1"/>
  <c r="L299" i="1"/>
  <c r="L307" i="1"/>
  <c r="L311" i="1"/>
  <c r="L312" i="1"/>
  <c r="L313" i="1"/>
  <c r="L314" i="1"/>
  <c r="L315" i="1"/>
  <c r="L316" i="1"/>
  <c r="L317" i="1"/>
  <c r="L318" i="1"/>
  <c r="L325" i="1"/>
  <c r="E106" i="2" s="1"/>
  <c r="L326" i="1"/>
  <c r="L327" i="1"/>
  <c r="L252" i="1"/>
  <c r="L253" i="1"/>
  <c r="C25" i="10" s="1"/>
  <c r="L333" i="1"/>
  <c r="H25" i="13" s="1"/>
  <c r="L334" i="1"/>
  <c r="E124" i="2" s="1"/>
  <c r="L247" i="1"/>
  <c r="L328" i="1"/>
  <c r="F22" i="13" s="1"/>
  <c r="C22" i="13" s="1"/>
  <c r="C11" i="13"/>
  <c r="C10" i="13"/>
  <c r="C9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B13" i="12"/>
  <c r="A13" i="12" s="1"/>
  <c r="C9" i="12"/>
  <c r="C13" i="12"/>
  <c r="B18" i="12"/>
  <c r="A22" i="12" s="1"/>
  <c r="B22" i="12"/>
  <c r="C18" i="12"/>
  <c r="C22" i="12"/>
  <c r="B1" i="12"/>
  <c r="L379" i="1"/>
  <c r="L380" i="1"/>
  <c r="L381" i="1"/>
  <c r="L382" i="1"/>
  <c r="L383" i="1"/>
  <c r="L384" i="1"/>
  <c r="L385" i="1"/>
  <c r="C130" i="2"/>
  <c r="L387" i="1"/>
  <c r="L388" i="1"/>
  <c r="L393" i="1" s="1"/>
  <c r="C131" i="2" s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G48" i="2"/>
  <c r="G51" i="2"/>
  <c r="G54" i="2" s="1"/>
  <c r="G55" i="2" s="1"/>
  <c r="G96" i="2" s="1"/>
  <c r="G53" i="2"/>
  <c r="F2" i="11"/>
  <c r="L603" i="1"/>
  <c r="H653" i="1"/>
  <c r="L602" i="1"/>
  <c r="L604" i="1" s="1"/>
  <c r="G653" i="1"/>
  <c r="L601" i="1"/>
  <c r="F653" i="1"/>
  <c r="I653" i="1" s="1"/>
  <c r="C40" i="10"/>
  <c r="F52" i="1"/>
  <c r="C48" i="2" s="1"/>
  <c r="G52" i="1"/>
  <c r="G104" i="1" s="1"/>
  <c r="G185" i="1" s="1"/>
  <c r="G618" i="1" s="1"/>
  <c r="J618" i="1" s="1"/>
  <c r="H52" i="1"/>
  <c r="E48" i="2"/>
  <c r="I52" i="1"/>
  <c r="C35" i="10"/>
  <c r="F71" i="1"/>
  <c r="F104" i="1" s="1"/>
  <c r="F86" i="1"/>
  <c r="C50" i="2"/>
  <c r="F103" i="1"/>
  <c r="G103" i="1"/>
  <c r="H71" i="1"/>
  <c r="H86" i="1"/>
  <c r="E50" i="2" s="1"/>
  <c r="H103" i="1"/>
  <c r="H104" i="1"/>
  <c r="H185" i="1" s="1"/>
  <c r="G619" i="1" s="1"/>
  <c r="J619" i="1" s="1"/>
  <c r="I103" i="1"/>
  <c r="I104" i="1"/>
  <c r="J103" i="1"/>
  <c r="J104" i="1"/>
  <c r="F113" i="1"/>
  <c r="F128" i="1"/>
  <c r="F132" i="1" s="1"/>
  <c r="G113" i="1"/>
  <c r="G128" i="1"/>
  <c r="G132" i="1"/>
  <c r="H113" i="1"/>
  <c r="H132" i="1" s="1"/>
  <c r="H128" i="1"/>
  <c r="I113" i="1"/>
  <c r="I128" i="1"/>
  <c r="I132" i="1" s="1"/>
  <c r="J113" i="1"/>
  <c r="J128" i="1"/>
  <c r="J132" i="1"/>
  <c r="J185" i="1" s="1"/>
  <c r="F139" i="1"/>
  <c r="C77" i="2" s="1"/>
  <c r="F154" i="1"/>
  <c r="G139" i="1"/>
  <c r="G154" i="1"/>
  <c r="G161" i="1" s="1"/>
  <c r="H139" i="1"/>
  <c r="H154" i="1"/>
  <c r="H161" i="1"/>
  <c r="I139" i="1"/>
  <c r="F77" i="2" s="1"/>
  <c r="F83" i="2" s="1"/>
  <c r="I154" i="1"/>
  <c r="I161" i="1"/>
  <c r="C12" i="10"/>
  <c r="L242" i="1"/>
  <c r="C23" i="10" s="1"/>
  <c r="L324" i="1"/>
  <c r="L246" i="1"/>
  <c r="L260" i="1"/>
  <c r="L261" i="1"/>
  <c r="C135" i="2" s="1"/>
  <c r="L341" i="1"/>
  <c r="E134" i="2" s="1"/>
  <c r="L342" i="1"/>
  <c r="E135" i="2" s="1"/>
  <c r="E136" i="2" s="1"/>
  <c r="I655" i="1"/>
  <c r="C7" i="10" s="1"/>
  <c r="I660" i="1"/>
  <c r="I659" i="1"/>
  <c r="C5" i="10"/>
  <c r="C42" i="10"/>
  <c r="C32" i="10"/>
  <c r="L366" i="1"/>
  <c r="L374" i="1" s="1"/>
  <c r="G626" i="1" s="1"/>
  <c r="J626" i="1" s="1"/>
  <c r="L367" i="1"/>
  <c r="L368" i="1"/>
  <c r="L369" i="1"/>
  <c r="L370" i="1"/>
  <c r="L371" i="1"/>
  <c r="L372" i="1"/>
  <c r="B2" i="10"/>
  <c r="L336" i="1"/>
  <c r="L337" i="1"/>
  <c r="L338" i="1"/>
  <c r="E129" i="2" s="1"/>
  <c r="L339" i="1"/>
  <c r="L343" i="1" s="1"/>
  <c r="K343" i="1"/>
  <c r="L511" i="1"/>
  <c r="F539" i="1" s="1"/>
  <c r="L512" i="1"/>
  <c r="F540" i="1" s="1"/>
  <c r="L513" i="1"/>
  <c r="F541" i="1"/>
  <c r="K541" i="1" s="1"/>
  <c r="L516" i="1"/>
  <c r="L519" i="1" s="1"/>
  <c r="G539" i="1"/>
  <c r="L517" i="1"/>
  <c r="G540" i="1"/>
  <c r="L518" i="1"/>
  <c r="G541" i="1"/>
  <c r="L521" i="1"/>
  <c r="H539" i="1"/>
  <c r="L522" i="1"/>
  <c r="H540" i="1"/>
  <c r="L523" i="1"/>
  <c r="H541" i="1"/>
  <c r="H542" i="1" s="1"/>
  <c r="L526" i="1"/>
  <c r="L529" i="1" s="1"/>
  <c r="I539" i="1"/>
  <c r="I542" i="1" s="1"/>
  <c r="L527" i="1"/>
  <c r="I540" i="1"/>
  <c r="L528" i="1"/>
  <c r="I541" i="1"/>
  <c r="L531" i="1"/>
  <c r="J539" i="1"/>
  <c r="L532" i="1"/>
  <c r="J540" i="1" s="1"/>
  <c r="L533" i="1"/>
  <c r="L534" i="1" s="1"/>
  <c r="J541" i="1"/>
  <c r="E123" i="2"/>
  <c r="K262" i="1"/>
  <c r="L262" i="1" s="1"/>
  <c r="J262" i="1"/>
  <c r="I262" i="1"/>
  <c r="H262" i="1"/>
  <c r="G262" i="1"/>
  <c r="F262" i="1"/>
  <c r="C123" i="2"/>
  <c r="A1" i="2"/>
  <c r="A2" i="2"/>
  <c r="C9" i="2"/>
  <c r="C19" i="2" s="1"/>
  <c r="D9" i="2"/>
  <c r="E9" i="2"/>
  <c r="E19" i="2" s="1"/>
  <c r="F9" i="2"/>
  <c r="I431" i="1"/>
  <c r="J9" i="1" s="1"/>
  <c r="C10" i="2"/>
  <c r="D10" i="2"/>
  <c r="D12" i="2"/>
  <c r="D13" i="2"/>
  <c r="D14" i="2"/>
  <c r="D16" i="2"/>
  <c r="D17" i="2"/>
  <c r="D18" i="2"/>
  <c r="D19" i="2"/>
  <c r="E10" i="2"/>
  <c r="F10" i="2"/>
  <c r="F19" i="2" s="1"/>
  <c r="I432" i="1"/>
  <c r="J10" i="1"/>
  <c r="G10" i="2" s="1"/>
  <c r="C11" i="2"/>
  <c r="C12" i="2"/>
  <c r="E12" i="2"/>
  <c r="F12" i="2"/>
  <c r="I433" i="1"/>
  <c r="J12" i="1"/>
  <c r="G12" i="2"/>
  <c r="C13" i="2"/>
  <c r="E13" i="2"/>
  <c r="F13" i="2"/>
  <c r="I434" i="1"/>
  <c r="J13" i="1" s="1"/>
  <c r="G13" i="2" s="1"/>
  <c r="C14" i="2"/>
  <c r="E14" i="2"/>
  <c r="F14" i="2"/>
  <c r="I435" i="1"/>
  <c r="J14" i="1"/>
  <c r="G14" i="2"/>
  <c r="F15" i="2"/>
  <c r="C16" i="2"/>
  <c r="E16" i="2"/>
  <c r="F16" i="2"/>
  <c r="C17" i="2"/>
  <c r="E17" i="2"/>
  <c r="F17" i="2"/>
  <c r="I436" i="1"/>
  <c r="J17" i="1"/>
  <c r="G17" i="2"/>
  <c r="C18" i="2"/>
  <c r="E18" i="2"/>
  <c r="F18" i="2"/>
  <c r="I437" i="1"/>
  <c r="J18" i="1" s="1"/>
  <c r="G18" i="2" s="1"/>
  <c r="C22" i="2"/>
  <c r="D22" i="2"/>
  <c r="E22" i="2"/>
  <c r="E32" i="2" s="1"/>
  <c r="F22" i="2"/>
  <c r="I440" i="1"/>
  <c r="I444" i="1" s="1"/>
  <c r="I451" i="1" s="1"/>
  <c r="H632" i="1" s="1"/>
  <c r="J23" i="1"/>
  <c r="C23" i="2"/>
  <c r="C32" i="2" s="1"/>
  <c r="C43" i="2" s="1"/>
  <c r="D23" i="2"/>
  <c r="E23" i="2"/>
  <c r="F23" i="2"/>
  <c r="I441" i="1"/>
  <c r="J24" i="1" s="1"/>
  <c r="G23" i="2" s="1"/>
  <c r="C24" i="2"/>
  <c r="D24" i="2"/>
  <c r="D32" i="2" s="1"/>
  <c r="E24" i="2"/>
  <c r="F24" i="2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D34" i="2"/>
  <c r="D35" i="2"/>
  <c r="D42" i="2" s="1"/>
  <c r="D36" i="2"/>
  <c r="D37" i="2"/>
  <c r="D38" i="2"/>
  <c r="D40" i="2"/>
  <c r="D41" i="2"/>
  <c r="E34" i="2"/>
  <c r="F34" i="2"/>
  <c r="C35" i="2"/>
  <c r="E35" i="2"/>
  <c r="F35" i="2"/>
  <c r="C36" i="2"/>
  <c r="E36" i="2"/>
  <c r="E42" i="2" s="1"/>
  <c r="F36" i="2"/>
  <c r="I446" i="1"/>
  <c r="I450" i="1" s="1"/>
  <c r="J37" i="1"/>
  <c r="C37" i="2"/>
  <c r="E37" i="2"/>
  <c r="F37" i="2"/>
  <c r="I447" i="1"/>
  <c r="J38" i="1" s="1"/>
  <c r="G37" i="2" s="1"/>
  <c r="C38" i="2"/>
  <c r="E38" i="2"/>
  <c r="F38" i="2"/>
  <c r="I448" i="1"/>
  <c r="J40" i="1"/>
  <c r="G39" i="2"/>
  <c r="C40" i="2"/>
  <c r="E40" i="2"/>
  <c r="F40" i="2"/>
  <c r="I449" i="1"/>
  <c r="J41" i="1" s="1"/>
  <c r="G40" i="2" s="1"/>
  <c r="C41" i="2"/>
  <c r="E41" i="2"/>
  <c r="F41" i="2"/>
  <c r="F42" i="2"/>
  <c r="D48" i="2"/>
  <c r="F48" i="2"/>
  <c r="E49" i="2"/>
  <c r="E51" i="2"/>
  <c r="E53" i="2"/>
  <c r="C51" i="2"/>
  <c r="D51" i="2"/>
  <c r="D54" i="2" s="1"/>
  <c r="F51" i="2"/>
  <c r="F54" i="2" s="1"/>
  <c r="D52" i="2"/>
  <c r="C53" i="2"/>
  <c r="D53" i="2"/>
  <c r="F53" i="2"/>
  <c r="C58" i="2"/>
  <c r="C59" i="2"/>
  <c r="C61" i="2"/>
  <c r="D61" i="2"/>
  <c r="E61" i="2"/>
  <c r="E62" i="2" s="1"/>
  <c r="F61" i="2"/>
  <c r="G61" i="2"/>
  <c r="G62" i="2"/>
  <c r="G73" i="2" s="1"/>
  <c r="D62" i="2"/>
  <c r="F62" i="2"/>
  <c r="C64" i="2"/>
  <c r="F64" i="2"/>
  <c r="C65" i="2"/>
  <c r="F65" i="2"/>
  <c r="C66" i="2"/>
  <c r="C67" i="2"/>
  <c r="C68" i="2"/>
  <c r="E68" i="2"/>
  <c r="E70" i="2" s="1"/>
  <c r="E73" i="2" s="1"/>
  <c r="F68" i="2"/>
  <c r="F70" i="2" s="1"/>
  <c r="F73" i="2" s="1"/>
  <c r="C69" i="2"/>
  <c r="C70" i="2" s="1"/>
  <c r="C73" i="2" s="1"/>
  <c r="D69" i="2"/>
  <c r="D70" i="2"/>
  <c r="D73" i="2" s="1"/>
  <c r="E69" i="2"/>
  <c r="F69" i="2"/>
  <c r="G69" i="2"/>
  <c r="G70" i="2"/>
  <c r="C71" i="2"/>
  <c r="D71" i="2"/>
  <c r="E71" i="2"/>
  <c r="C72" i="2"/>
  <c r="E72" i="2"/>
  <c r="D77" i="2"/>
  <c r="D83" i="2" s="1"/>
  <c r="D80" i="2"/>
  <c r="D81" i="2"/>
  <c r="E77" i="2"/>
  <c r="C79" i="2"/>
  <c r="E79" i="2"/>
  <c r="F79" i="2"/>
  <c r="C80" i="2"/>
  <c r="E80" i="2"/>
  <c r="E83" i="2" s="1"/>
  <c r="F80" i="2"/>
  <c r="C81" i="2"/>
  <c r="E81" i="2"/>
  <c r="F81" i="2"/>
  <c r="C82" i="2"/>
  <c r="C85" i="2"/>
  <c r="F85" i="2"/>
  <c r="C86" i="2"/>
  <c r="F86" i="2"/>
  <c r="D88" i="2"/>
  <c r="D95" i="2" s="1"/>
  <c r="E88" i="2"/>
  <c r="E95" i="2" s="1"/>
  <c r="E89" i="2"/>
  <c r="E90" i="2"/>
  <c r="E91" i="2"/>
  <c r="E92" i="2"/>
  <c r="E93" i="2"/>
  <c r="E94" i="2"/>
  <c r="F88" i="2"/>
  <c r="G88" i="2"/>
  <c r="C89" i="2"/>
  <c r="C95" i="2" s="1"/>
  <c r="D89" i="2"/>
  <c r="D90" i="2"/>
  <c r="D91" i="2"/>
  <c r="D92" i="2"/>
  <c r="D93" i="2"/>
  <c r="D94" i="2"/>
  <c r="F89" i="2"/>
  <c r="G89" i="2"/>
  <c r="C90" i="2"/>
  <c r="G90" i="2"/>
  <c r="C91" i="2"/>
  <c r="F91" i="2"/>
  <c r="C92" i="2"/>
  <c r="F92" i="2"/>
  <c r="C93" i="2"/>
  <c r="F93" i="2"/>
  <c r="C94" i="2"/>
  <c r="F94" i="2"/>
  <c r="G95" i="2"/>
  <c r="C105" i="2"/>
  <c r="C106" i="2"/>
  <c r="D107" i="2"/>
  <c r="F107" i="2"/>
  <c r="G107" i="2"/>
  <c r="E110" i="2"/>
  <c r="E111" i="2"/>
  <c r="C113" i="2"/>
  <c r="E115" i="2"/>
  <c r="E116" i="2"/>
  <c r="C117" i="2"/>
  <c r="F120" i="2"/>
  <c r="G120" i="2"/>
  <c r="C122" i="2"/>
  <c r="E122" i="2"/>
  <c r="D126" i="2"/>
  <c r="D136" i="2" s="1"/>
  <c r="E126" i="2"/>
  <c r="F126" i="2"/>
  <c r="K411" i="1"/>
  <c r="K426" i="1" s="1"/>
  <c r="G126" i="2" s="1"/>
  <c r="G136" i="2" s="1"/>
  <c r="G137" i="2" s="1"/>
  <c r="K419" i="1"/>
  <c r="K425" i="1"/>
  <c r="L255" i="1"/>
  <c r="C127" i="2"/>
  <c r="E127" i="2"/>
  <c r="L256" i="1"/>
  <c r="C128" i="2"/>
  <c r="L257" i="1"/>
  <c r="C129" i="2"/>
  <c r="C134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B150" i="2"/>
  <c r="C150" i="2"/>
  <c r="G150" i="2" s="1"/>
  <c r="D150" i="2"/>
  <c r="E150" i="2"/>
  <c r="F150" i="2"/>
  <c r="B151" i="2"/>
  <c r="C151" i="2"/>
  <c r="D151" i="2"/>
  <c r="E151" i="2"/>
  <c r="F151" i="2"/>
  <c r="B152" i="2"/>
  <c r="C152" i="2"/>
  <c r="D152" i="2"/>
  <c r="G152" i="2" s="1"/>
  <c r="E152" i="2"/>
  <c r="F152" i="2"/>
  <c r="F490" i="1"/>
  <c r="K490" i="1" s="1"/>
  <c r="B153" i="2"/>
  <c r="G490" i="1"/>
  <c r="C153" i="2"/>
  <c r="H490" i="1"/>
  <c r="D153" i="2"/>
  <c r="I490" i="1"/>
  <c r="E153" i="2" s="1"/>
  <c r="J490" i="1"/>
  <c r="F153" i="2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K493" i="1" s="1"/>
  <c r="B156" i="2"/>
  <c r="G493" i="1"/>
  <c r="C156" i="2"/>
  <c r="H493" i="1"/>
  <c r="D156" i="2"/>
  <c r="I493" i="1"/>
  <c r="E156" i="2"/>
  <c r="J493" i="1"/>
  <c r="F156" i="2" s="1"/>
  <c r="G19" i="1"/>
  <c r="H19" i="1"/>
  <c r="G609" i="1"/>
  <c r="J609" i="1" s="1"/>
  <c r="I19" i="1"/>
  <c r="G610" i="1" s="1"/>
  <c r="J610" i="1" s="1"/>
  <c r="F33" i="1"/>
  <c r="G33" i="1"/>
  <c r="H33" i="1"/>
  <c r="I33" i="1"/>
  <c r="F43" i="1"/>
  <c r="F44" i="1" s="1"/>
  <c r="H607" i="1" s="1"/>
  <c r="G43" i="1"/>
  <c r="G44" i="1" s="1"/>
  <c r="H608" i="1" s="1"/>
  <c r="H43" i="1"/>
  <c r="G614" i="1" s="1"/>
  <c r="J614" i="1" s="1"/>
  <c r="H44" i="1"/>
  <c r="H609" i="1"/>
  <c r="I43" i="1"/>
  <c r="I44" i="1" s="1"/>
  <c r="H610" i="1" s="1"/>
  <c r="F169" i="1"/>
  <c r="I169" i="1"/>
  <c r="F175" i="1"/>
  <c r="F184" i="1" s="1"/>
  <c r="G175" i="1"/>
  <c r="G184" i="1" s="1"/>
  <c r="H175" i="1"/>
  <c r="H184" i="1" s="1"/>
  <c r="I175" i="1"/>
  <c r="J175" i="1"/>
  <c r="J184" i="1"/>
  <c r="F180" i="1"/>
  <c r="G180" i="1"/>
  <c r="H180" i="1"/>
  <c r="I180" i="1"/>
  <c r="I184" i="1"/>
  <c r="F203" i="1"/>
  <c r="F249" i="1" s="1"/>
  <c r="F263" i="1" s="1"/>
  <c r="G203" i="1"/>
  <c r="G249" i="1" s="1"/>
  <c r="G263" i="1" s="1"/>
  <c r="H203" i="1"/>
  <c r="I203" i="1"/>
  <c r="J203" i="1"/>
  <c r="K203" i="1"/>
  <c r="F221" i="1"/>
  <c r="G221" i="1"/>
  <c r="H221" i="1"/>
  <c r="I221" i="1"/>
  <c r="J221" i="1"/>
  <c r="J249" i="1" s="1"/>
  <c r="K221" i="1"/>
  <c r="F239" i="1"/>
  <c r="H239" i="1"/>
  <c r="H249" i="1" s="1"/>
  <c r="H263" i="1" s="1"/>
  <c r="I239" i="1"/>
  <c r="J239" i="1"/>
  <c r="F248" i="1"/>
  <c r="G248" i="1"/>
  <c r="H248" i="1"/>
  <c r="L248" i="1" s="1"/>
  <c r="I248" i="1"/>
  <c r="I249" i="1" s="1"/>
  <c r="I263" i="1" s="1"/>
  <c r="J248" i="1"/>
  <c r="K248" i="1"/>
  <c r="F282" i="1"/>
  <c r="G282" i="1"/>
  <c r="G301" i="1"/>
  <c r="G320" i="1"/>
  <c r="H282" i="1"/>
  <c r="H330" i="1" s="1"/>
  <c r="H344" i="1" s="1"/>
  <c r="I282" i="1"/>
  <c r="F301" i="1"/>
  <c r="F330" i="1" s="1"/>
  <c r="F344" i="1" s="1"/>
  <c r="H301" i="1"/>
  <c r="I301" i="1"/>
  <c r="F320" i="1"/>
  <c r="H320" i="1"/>
  <c r="I320" i="1"/>
  <c r="I330" i="1" s="1"/>
  <c r="I344" i="1" s="1"/>
  <c r="F329" i="1"/>
  <c r="G329" i="1"/>
  <c r="G330" i="1" s="1"/>
  <c r="G344" i="1" s="1"/>
  <c r="L329" i="1"/>
  <c r="H329" i="1"/>
  <c r="I329" i="1"/>
  <c r="J329" i="1"/>
  <c r="K329" i="1"/>
  <c r="J330" i="1"/>
  <c r="J344" i="1"/>
  <c r="F354" i="1"/>
  <c r="G354" i="1"/>
  <c r="H354" i="1"/>
  <c r="I354" i="1"/>
  <c r="J354" i="1"/>
  <c r="K354" i="1"/>
  <c r="I360" i="1"/>
  <c r="F361" i="1"/>
  <c r="G361" i="1"/>
  <c r="H361" i="1"/>
  <c r="I361" i="1"/>
  <c r="H624" i="1"/>
  <c r="L373" i="1"/>
  <c r="F374" i="1"/>
  <c r="G374" i="1"/>
  <c r="H374" i="1"/>
  <c r="I374" i="1"/>
  <c r="J374" i="1"/>
  <c r="K374" i="1"/>
  <c r="F385" i="1"/>
  <c r="G385" i="1"/>
  <c r="G400" i="1" s="1"/>
  <c r="H635" i="1" s="1"/>
  <c r="H385" i="1"/>
  <c r="H400" i="1" s="1"/>
  <c r="H634" i="1" s="1"/>
  <c r="J634" i="1" s="1"/>
  <c r="I385" i="1"/>
  <c r="F393" i="1"/>
  <c r="G393" i="1"/>
  <c r="H393" i="1"/>
  <c r="I393" i="1"/>
  <c r="I400" i="1" s="1"/>
  <c r="F399" i="1"/>
  <c r="G399" i="1"/>
  <c r="H399" i="1"/>
  <c r="I399" i="1"/>
  <c r="F400" i="1"/>
  <c r="H633" i="1" s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G426" i="1" s="1"/>
  <c r="H411" i="1"/>
  <c r="H426" i="1" s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J426" i="1" s="1"/>
  <c r="F426" i="1"/>
  <c r="F438" i="1"/>
  <c r="G629" i="1" s="1"/>
  <c r="J629" i="1" s="1"/>
  <c r="G438" i="1"/>
  <c r="G630" i="1" s="1"/>
  <c r="J630" i="1" s="1"/>
  <c r="H438" i="1"/>
  <c r="G631" i="1"/>
  <c r="I438" i="1"/>
  <c r="G632" i="1" s="1"/>
  <c r="F444" i="1"/>
  <c r="G444" i="1"/>
  <c r="H444" i="1"/>
  <c r="F450" i="1"/>
  <c r="G450" i="1"/>
  <c r="H450" i="1"/>
  <c r="F451" i="1"/>
  <c r="H629" i="1" s="1"/>
  <c r="G451" i="1"/>
  <c r="H630" i="1" s="1"/>
  <c r="H451" i="1"/>
  <c r="H631" i="1" s="1"/>
  <c r="J631" i="1" s="1"/>
  <c r="F460" i="1"/>
  <c r="G460" i="1"/>
  <c r="H460" i="1"/>
  <c r="H466" i="1" s="1"/>
  <c r="H614" i="1" s="1"/>
  <c r="I460" i="1"/>
  <c r="I466" i="1" s="1"/>
  <c r="H615" i="1" s="1"/>
  <c r="J460" i="1"/>
  <c r="F464" i="1"/>
  <c r="G464" i="1"/>
  <c r="G466" i="1"/>
  <c r="H613" i="1"/>
  <c r="H464" i="1"/>
  <c r="I464" i="1"/>
  <c r="J464" i="1"/>
  <c r="F466" i="1"/>
  <c r="H612" i="1" s="1"/>
  <c r="J466" i="1"/>
  <c r="H616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I514" i="1"/>
  <c r="I535" i="1" s="1"/>
  <c r="J514" i="1"/>
  <c r="K514" i="1"/>
  <c r="K535" i="1" s="1"/>
  <c r="L514" i="1"/>
  <c r="F519" i="1"/>
  <c r="F535" i="1" s="1"/>
  <c r="G519" i="1"/>
  <c r="G535" i="1" s="1"/>
  <c r="H519" i="1"/>
  <c r="H535" i="1" s="1"/>
  <c r="I519" i="1"/>
  <c r="J519" i="1"/>
  <c r="J535" i="1" s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61" i="1" s="1"/>
  <c r="L548" i="1"/>
  <c r="L549" i="1"/>
  <c r="F550" i="1"/>
  <c r="F561" i="1" s="1"/>
  <c r="G550" i="1"/>
  <c r="G561" i="1"/>
  <c r="H550" i="1"/>
  <c r="H561" i="1" s="1"/>
  <c r="I550" i="1"/>
  <c r="J550" i="1"/>
  <c r="K550" i="1"/>
  <c r="K561" i="1" s="1"/>
  <c r="L552" i="1"/>
  <c r="L553" i="1"/>
  <c r="L555" i="1" s="1"/>
  <c r="L554" i="1"/>
  <c r="F555" i="1"/>
  <c r="G555" i="1"/>
  <c r="H555" i="1"/>
  <c r="I555" i="1"/>
  <c r="J555" i="1"/>
  <c r="J561" i="1" s="1"/>
  <c r="K555" i="1"/>
  <c r="L557" i="1"/>
  <c r="L560" i="1" s="1"/>
  <c r="L558" i="1"/>
  <c r="L559" i="1"/>
  <c r="F560" i="1"/>
  <c r="G560" i="1"/>
  <c r="H560" i="1"/>
  <c r="I560" i="1"/>
  <c r="I561" i="1" s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8" i="1" s="1"/>
  <c r="G637" i="1" s="1"/>
  <c r="K584" i="1"/>
  <c r="K585" i="1"/>
  <c r="K586" i="1"/>
  <c r="K587" i="1"/>
  <c r="H588" i="1"/>
  <c r="I588" i="1"/>
  <c r="H640" i="1" s="1"/>
  <c r="J588" i="1"/>
  <c r="K592" i="1"/>
  <c r="K593" i="1"/>
  <c r="K594" i="1"/>
  <c r="K595" i="1" s="1"/>
  <c r="G638" i="1" s="1"/>
  <c r="H595" i="1"/>
  <c r="I595" i="1"/>
  <c r="J595" i="1"/>
  <c r="F604" i="1"/>
  <c r="G604" i="1"/>
  <c r="H604" i="1"/>
  <c r="I604" i="1"/>
  <c r="J604" i="1"/>
  <c r="K604" i="1"/>
  <c r="G608" i="1"/>
  <c r="G612" i="1"/>
  <c r="J612" i="1" s="1"/>
  <c r="G613" i="1"/>
  <c r="J613" i="1" s="1"/>
  <c r="H617" i="1"/>
  <c r="H618" i="1"/>
  <c r="H619" i="1"/>
  <c r="H620" i="1"/>
  <c r="H621" i="1"/>
  <c r="H622" i="1"/>
  <c r="H623" i="1"/>
  <c r="G624" i="1"/>
  <c r="J624" i="1" s="1"/>
  <c r="H625" i="1"/>
  <c r="H626" i="1"/>
  <c r="H627" i="1"/>
  <c r="H628" i="1"/>
  <c r="G633" i="1"/>
  <c r="J633" i="1" s="1"/>
  <c r="G634" i="1"/>
  <c r="G639" i="1"/>
  <c r="H639" i="1"/>
  <c r="J639" i="1"/>
  <c r="G640" i="1"/>
  <c r="H641" i="1"/>
  <c r="G642" i="1"/>
  <c r="J642" i="1" s="1"/>
  <c r="H642" i="1"/>
  <c r="G643" i="1"/>
  <c r="H643" i="1"/>
  <c r="J643" i="1" s="1"/>
  <c r="G644" i="1"/>
  <c r="H644" i="1"/>
  <c r="J644" i="1"/>
  <c r="G645" i="1"/>
  <c r="H645" i="1"/>
  <c r="J645" i="1"/>
  <c r="C26" i="10"/>
  <c r="C101" i="2"/>
  <c r="C15" i="10"/>
  <c r="C110" i="2"/>
  <c r="C11" i="10"/>
  <c r="C5" i="13"/>
  <c r="F95" i="2"/>
  <c r="C83" i="2"/>
  <c r="G151" i="2"/>
  <c r="G149" i="2"/>
  <c r="C42" i="2"/>
  <c r="F32" i="2"/>
  <c r="D12" i="13"/>
  <c r="C12" i="13" s="1"/>
  <c r="D6" i="13"/>
  <c r="C6" i="13" s="1"/>
  <c r="G542" i="1"/>
  <c r="G22" i="2"/>
  <c r="G635" i="1"/>
  <c r="J635" i="1" s="1"/>
  <c r="E105" i="2"/>
  <c r="E102" i="2"/>
  <c r="C24" i="10"/>
  <c r="C20" i="10"/>
  <c r="C18" i="10"/>
  <c r="C6" i="10"/>
  <c r="C4" i="10"/>
  <c r="J608" i="1" l="1"/>
  <c r="E120" i="2"/>
  <c r="D55" i="2"/>
  <c r="D96" i="2" s="1"/>
  <c r="I185" i="1"/>
  <c r="G620" i="1" s="1"/>
  <c r="J620" i="1" s="1"/>
  <c r="G156" i="2"/>
  <c r="F43" i="2"/>
  <c r="J33" i="1"/>
  <c r="F137" i="2"/>
  <c r="C25" i="13"/>
  <c r="H33" i="13"/>
  <c r="J19" i="1"/>
  <c r="G611" i="1" s="1"/>
  <c r="G9" i="2"/>
  <c r="G19" i="2" s="1"/>
  <c r="C17" i="10"/>
  <c r="C112" i="2"/>
  <c r="C120" i="2" s="1"/>
  <c r="H638" i="1"/>
  <c r="J263" i="1"/>
  <c r="H652" i="1"/>
  <c r="I652" i="1" s="1"/>
  <c r="G641" i="1"/>
  <c r="J641" i="1" s="1"/>
  <c r="C21" i="10"/>
  <c r="H637" i="1"/>
  <c r="C116" i="2"/>
  <c r="D15" i="13"/>
  <c r="C15" i="13" s="1"/>
  <c r="L535" i="1"/>
  <c r="C133" i="2"/>
  <c r="D137" i="2"/>
  <c r="L400" i="1"/>
  <c r="J43" i="1"/>
  <c r="K540" i="1"/>
  <c r="J637" i="1"/>
  <c r="F542" i="1"/>
  <c r="K539" i="1"/>
  <c r="K542" i="1" s="1"/>
  <c r="C38" i="10"/>
  <c r="J607" i="1"/>
  <c r="J640" i="1"/>
  <c r="G153" i="2"/>
  <c r="J542" i="1"/>
  <c r="L330" i="1"/>
  <c r="L344" i="1" s="1"/>
  <c r="G623" i="1" s="1"/>
  <c r="J623" i="1" s="1"/>
  <c r="G32" i="2"/>
  <c r="J638" i="1"/>
  <c r="E54" i="2"/>
  <c r="E55" i="2" s="1"/>
  <c r="E96" i="2" s="1"/>
  <c r="E43" i="2"/>
  <c r="D43" i="2"/>
  <c r="G636" i="1"/>
  <c r="G621" i="1"/>
  <c r="J621" i="1" s="1"/>
  <c r="L239" i="1"/>
  <c r="H650" i="1" s="1"/>
  <c r="C10" i="10"/>
  <c r="J632" i="1"/>
  <c r="F55" i="2"/>
  <c r="F96" i="2" s="1"/>
  <c r="C36" i="10"/>
  <c r="L221" i="1"/>
  <c r="G650" i="1" s="1"/>
  <c r="G654" i="1" s="1"/>
  <c r="G615" i="1"/>
  <c r="J615" i="1" s="1"/>
  <c r="F161" i="1"/>
  <c r="C39" i="10" s="1"/>
  <c r="C16" i="10"/>
  <c r="C49" i="2"/>
  <c r="C54" i="2" s="1"/>
  <c r="C55" i="2" s="1"/>
  <c r="C96" i="2" s="1"/>
  <c r="G36" i="2"/>
  <c r="G42" i="2" s="1"/>
  <c r="L203" i="1"/>
  <c r="E101" i="2"/>
  <c r="E107" i="2" s="1"/>
  <c r="E137" i="2" s="1"/>
  <c r="G31" i="13"/>
  <c r="D31" i="13" s="1"/>
  <c r="C31" i="13" s="1"/>
  <c r="L354" i="1"/>
  <c r="G8" i="13"/>
  <c r="E8" i="13" s="1"/>
  <c r="C29" i="10"/>
  <c r="C41" i="10"/>
  <c r="D40" i="10" s="1"/>
  <c r="D35" i="10"/>
  <c r="C124" i="2"/>
  <c r="F122" i="2"/>
  <c r="F136" i="2" s="1"/>
  <c r="D29" i="13"/>
  <c r="C29" i="13" s="1"/>
  <c r="C104" i="2"/>
  <c r="C107" i="2" s="1"/>
  <c r="H651" i="1"/>
  <c r="F651" i="1"/>
  <c r="I651" i="1" s="1"/>
  <c r="E33" i="13" l="1"/>
  <c r="D35" i="13" s="1"/>
  <c r="C8" i="13"/>
  <c r="G657" i="1"/>
  <c r="G662" i="1"/>
  <c r="G33" i="13"/>
  <c r="D36" i="10"/>
  <c r="D41" i="10" s="1"/>
  <c r="D38" i="10"/>
  <c r="G625" i="1"/>
  <c r="J625" i="1" s="1"/>
  <c r="C27" i="10"/>
  <c r="C28" i="10" s="1"/>
  <c r="G627" i="1"/>
  <c r="J627" i="1" s="1"/>
  <c r="H636" i="1"/>
  <c r="L249" i="1"/>
  <c r="L263" i="1" s="1"/>
  <c r="G622" i="1" s="1"/>
  <c r="J622" i="1" s="1"/>
  <c r="F650" i="1"/>
  <c r="D37" i="10"/>
  <c r="J636" i="1"/>
  <c r="G43" i="2"/>
  <c r="H654" i="1"/>
  <c r="J611" i="1"/>
  <c r="F185" i="1"/>
  <c r="G617" i="1" s="1"/>
  <c r="J617" i="1" s="1"/>
  <c r="G616" i="1"/>
  <c r="J616" i="1" s="1"/>
  <c r="J44" i="1"/>
  <c r="H611" i="1" s="1"/>
  <c r="C136" i="2"/>
  <c r="C137" i="2" s="1"/>
  <c r="D39" i="10"/>
  <c r="D33" i="13"/>
  <c r="D36" i="13" s="1"/>
  <c r="C30" i="10" l="1"/>
  <c r="D15" i="10"/>
  <c r="D22" i="10"/>
  <c r="D25" i="10"/>
  <c r="D24" i="10"/>
  <c r="D20" i="10"/>
  <c r="D23" i="10"/>
  <c r="D13" i="10"/>
  <c r="D19" i="10"/>
  <c r="D11" i="10"/>
  <c r="D26" i="10"/>
  <c r="D18" i="10"/>
  <c r="D12" i="10"/>
  <c r="D16" i="10"/>
  <c r="D21" i="10"/>
  <c r="D17" i="10"/>
  <c r="D10" i="10"/>
  <c r="H646" i="1"/>
  <c r="H662" i="1"/>
  <c r="H657" i="1"/>
  <c r="D27" i="10"/>
  <c r="F654" i="1"/>
  <c r="I650" i="1"/>
  <c r="I654" i="1" s="1"/>
  <c r="F662" i="1" l="1"/>
  <c r="F657" i="1"/>
  <c r="I657" i="1"/>
  <c r="I662" i="1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E7040893-6CF0-47AD-AC50-AA7CAA9DA256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7EAE9AB9-7503-423C-9B6B-7E7ECD7F2602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DB6371C0-9ECE-4E7F-8BD3-B38E50F208D1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F2015EC6-413E-4CE6-8D05-CE91DC1311B8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B90438A4-3041-46AA-ADAB-C64E8C4D52FB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5BA24FA4-4DF5-4901-9B0A-D4E841782C01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50828C56-064E-4B47-9B8B-CE0BDB10DA46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EF4E3BB6-18AA-428F-87D1-5F6D57BBF5A7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6E4E9678-13C9-4FCD-B2D7-B4C8FEA6787D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928CB51C-AAD0-4224-86BC-8B465365C7FE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A7B4707E-0C95-4AC3-8D93-BAEED971BEE8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051A12AD-B261-4F68-99F0-63F9C106D8D2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<sst xmlns="http://schemas.openxmlformats.org/spreadsheetml/2006/main" count="3858" uniqueCount="895">
  <si>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</si>
  <si>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</si>
  <si>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</si>
  <si>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</si>
  <si>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</si>
  <si>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</si>
  <si>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</si>
  <si>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</si>
  <si>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</si>
  <si>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</si>
  <si>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</si>
  <si>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</si>
  <si>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</si>
  <si>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</si>
  <si>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</si>
  <si>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</si>
  <si>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</si>
  <si>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</si>
  <si>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</si>
  <si>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</si>
  <si>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</si>
  <si>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</si>
  <si>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</si>
  <si>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</si>
  <si>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</si>
  <si>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</si>
  <si>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</si>
  <si>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</si>
  <si>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</si>
  <si>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</si>
  <si>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</si>
  <si>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</si>
  <si>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</si>
  <si>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</si>
  <si>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</si>
  <si>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</si>
  <si>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</si>
  <si>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</si>
  <si>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</si>
  <si>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</si>
  <si>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</si>
  <si>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</si>
  <si>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</si>
  <si>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</si>
  <si>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</si>
  <si>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</si>
  <si>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</si>
  <si>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</si>
  <si>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</si>
  <si>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</si>
  <si>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</si>
  <si>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</si>
  <si>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</si>
  <si>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</si>
  <si>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</si>
  <si>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</si>
  <si>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</si>
  <si>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</si>
  <si>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</si>
  <si>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</si>
  <si>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</si>
  <si>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</si>
  <si>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</si>
  <si>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</si>
  <si>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</si>
  <si>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</si>
  <si>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</si>
  <si>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</si>
  <si>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</si>
  <si>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</si>
  <si>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</si>
  <si>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</si>
  <si>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</si>
  <si>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</si>
  <si>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</si>
  <si>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</si>
  <si>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</si>
  <si>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</si>
  <si>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</si>
  <si>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</si>
  <si>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</si>
  <si>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</si>
  <si>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</si>
  <si>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</si>
  <si>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</si>
  <si>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</si>
  <si>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</si>
  <si>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</si>
  <si>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</si>
  <si>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</si>
  <si>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</si>
  <si>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</si>
  <si>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</si>
  <si>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</si>
  <si>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</si>
  <si>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</si>
  <si>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</si>
  <si>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</si>
  <si>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</si>
  <si>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</si>
  <si>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</si>
  <si>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</si>
  <si>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</si>
  <si>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</si>
  <si>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</si>
  <si>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</si>
  <si>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</si>
  <si>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</si>
  <si>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</si>
  <si>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</si>
  <si>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</si>
  <si>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</si>
  <si>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</si>
  <si>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</si>
  <si>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</si>
  <si>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</si>
  <si>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</si>
  <si>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</si>
  <si>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</si>
  <si>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</si>
  <si>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</si>
  <si>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</si>
  <si>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</si>
  <si>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</si>
  <si>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</si>
  <si>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</si>
  <si>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</si>
  <si>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</si>
  <si>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</si>
  <si>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</si>
  <si>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</si>
  <si>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</si>
  <si>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</si>
  <si>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</si>
  <si>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</si>
  <si>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</si>
  <si>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</si>
  <si>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</si>
  <si>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</si>
  <si>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</si>
  <si>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</si>
  <si>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</si>
  <si>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</si>
  <si>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</si>
  <si>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</si>
  <si>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</si>
  <si>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</si>
  <si>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</si>
  <si>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</si>
  <si>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</si>
  <si>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</si>
  <si>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</si>
  <si>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</si>
  <si>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</si>
  <si>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</si>
  <si>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</si>
  <si>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</si>
  <si>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</si>
  <si>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</si>
  <si>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</si>
  <si>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</si>
  <si>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</si>
  <si>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</si>
  <si>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</si>
  <si>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</si>
  <si>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</si>
  <si>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</si>
  <si>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</si>
  <si>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</si>
  <si>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</si>
  <si>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</si>
  <si>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</si>
  <si>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</si>
  <si>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</si>
  <si>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</si>
  <si>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</si>
  <si>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</si>
  <si>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</si>
  <si>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</si>
  <si>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</si>
  <si>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</si>
  <si>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</si>
  <si>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</si>
  <si>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</si>
  <si>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</si>
  <si>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</si>
  <si>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</si>
  <si>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</si>
  <si>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</si>
  <si>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</si>
  <si>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</si>
  <si>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</si>
  <si>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</si>
  <si>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</si>
  <si>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</si>
  <si>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</si>
  <si>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</si>
  <si>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</si>
  <si>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</si>
  <si>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</si>
  <si>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</si>
  <si>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</si>
  <si>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</si>
  <si>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</si>
  <si>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</si>
  <si>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</si>
  <si>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</si>
  <si>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</si>
  <si>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</si>
  <si>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</si>
  <si>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</si>
  <si>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</si>
  <si>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</si>
  <si>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</si>
  <si>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</si>
  <si>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</si>
  <si>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</si>
  <si>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</si>
  <si>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</si>
  <si>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</si>
  <si>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</si>
  <si>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</si>
  <si>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</si>
  <si>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</si>
  <si>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</si>
  <si>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</si>
  <si>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</si>
  <si>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</si>
  <si>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</si>
  <si>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</si>
  <si>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</si>
  <si>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</si>
  <si>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</si>
  <si>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</si>
  <si>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</si>
  <si>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</si>
  <si>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</si>
  <si>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</si>
  <si>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</si>
  <si>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</si>
  <si>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</si>
  <si>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</si>
  <si>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</si>
  <si>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</si>
  <si>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</si>
  <si>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</si>
  <si>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</si>
  <si>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</si>
  <si>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</si>
  <si>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</si>
  <si>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</si>
  <si>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</si>
  <si>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</si>
  <si>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</si>
  <si>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</si>
  <si>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</si>
  <si>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</si>
  <si>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</si>
  <si>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</si>
  <si>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</si>
  <si>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</si>
  <si>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</si>
  <si>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</si>
  <si>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</si>
  <si>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</si>
  <si>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</si>
  <si>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</si>
  <si>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</si>
  <si>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</si>
  <si>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</si>
  <si>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</si>
  <si>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</si>
  <si>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</si>
  <si>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</si>
  <si>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</si>
  <si>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</si>
  <si>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</si>
  <si>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</si>
  <si>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</si>
  <si>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</si>
  <si>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</si>
  <si>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</si>
  <si>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</si>
  <si>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</si>
  <si>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</si>
  <si>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</si>
  <si>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</si>
  <si>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</si>
  <si>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</si>
  <si>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</si>
  <si>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</si>
  <si>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</si>
  <si>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</si>
  <si>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</si>
  <si>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</si>
  <si>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</si>
  <si>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</si>
  <si>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</si>
  <si>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</si>
  <si>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</si>
  <si>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</si>
  <si>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</si>
  <si>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</si>
  <si>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</si>
  <si>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</si>
  <si>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</si>
  <si>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</si>
  <si>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</si>
  <si>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</si>
  <si>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</si>
  <si>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</si>
  <si>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</si>
  <si>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</si>
  <si>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</si>
  <si>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</si>
  <si>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</si>
  <si>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</si>
  <si>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</si>
  <si>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</si>
  <si>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</si>
  <si>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</si>
  <si>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</si>
  <si>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</si>
  <si>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</si>
  <si>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</si>
  <si>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</si>
  <si>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</si>
  <si>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</si>
  <si>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</si>
  <si>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</si>
  <si>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</si>
  <si>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</si>
  <si>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</si>
  <si>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</si>
  <si>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</si>
  <si>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</si>
  <si>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</si>
  <si>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</si>
  <si>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</si>
  <si>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</si>
  <si>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</si>
  <si>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</si>
  <si>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</si>
  <si>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</si>
  <si>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</si>
  <si>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</si>
  <si>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</si>
  <si>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</si>
  <si>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</si>
  <si>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</si>
  <si>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</si>
  <si>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</si>
  <si>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</si>
  <si>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</si>
  <si>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</si>
  <si>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</si>
  <si>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</si>
  <si>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</si>
  <si>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</si>
  <si>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</si>
  <si>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</si>
  <si>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</si>
  <si>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</si>
  <si>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</si>
  <si>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</si>
  <si>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</si>
  <si>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</si>
  <si>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</si>
  <si>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</si>
  <si>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</si>
  <si>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</si>
  <si>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</si>
  <si>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</si>
  <si>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</si>
  <si>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</si>
  <si>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</si>
  <si>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</si>
  <si>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</si>
  <si>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</si>
  <si>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</si>
  <si>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</si>
  <si>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</si>
  <si>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</si>
  <si>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</si>
  <si>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</si>
  <si>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</si>
  <si>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</si>
  <si>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</si>
  <si>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</si>
  <si>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</si>
  <si>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</si>
  <si>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</si>
  <si>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</si>
  <si>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</si>
  <si>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</si>
  <si>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</si>
  <si>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</si>
  <si>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</si>
  <si>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</si>
  <si>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</si>
  <si>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</si>
  <si>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</si>
  <si>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</si>
  <si>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</si>
  <si>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</si>
  <si>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</si>
  <si>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</si>
  <si>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</si>
  <si>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</si>
  <si>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</si>
  <si>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</si>
  <si>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</si>
  <si>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</si>
  <si>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</si>
  <si>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</si>
  <si>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</si>
  <si>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</si>
  <si>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</si>
  <si>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</si>
  <si>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</si>
  <si>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</si>
  <si>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</si>
  <si>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</si>
  <si>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</si>
  <si>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</si>
  <si>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</si>
  <si>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</si>
  <si>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</si>
  <si>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</si>
  <si>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</si>
  <si>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</si>
  <si>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</si>
  <si>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</si>
  <si>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</si>
  <si>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</si>
  <si>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</si>
  <si>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</si>
  <si>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</si>
  <si>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</si>
  <si>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</si>
  <si>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</si>
  <si>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</si>
  <si>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</si>
  <si>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</si>
  <si>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</si>
  <si>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</si>
  <si>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</si>
  <si>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</si>
  <si>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</si>
  <si>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</si>
  <si>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</si>
  <si>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</si>
  <si>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</si>
  <si>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</si>
  <si>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</si>
  <si>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</si>
  <si>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</si>
  <si>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</si>
  <si>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</si>
  <si>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</si>
  <si>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</si>
  <si>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</si>
  <si>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</si>
  <si>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</si>
  <si>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</si>
  <si>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</si>
  <si>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</si>
  <si>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</si>
  <si>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</si>
  <si>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</si>
  <si>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</si>
  <si>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</si>
  <si>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</si>
  <si>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</si>
  <si>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</si>
  <si>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</si>
  <si>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</si>
  <si>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</si>
  <si>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</si>
  <si>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</si>
  <si>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</si>
  <si>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</si>
  <si>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</si>
  <si>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</si>
  <si>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</si>
  <si>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</si>
  <si>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</si>
  <si>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</si>
  <si>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</si>
  <si>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</si>
  <si>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</si>
  <si>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</si>
  <si>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</si>
  <si>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</si>
  <si>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</si>
  <si>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</si>
  <si>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</si>
  <si>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</si>
  <si>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</si>
  <si>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</si>
  <si>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</si>
  <si>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</si>
  <si>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</si>
  <si>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</si>
  <si>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</si>
  <si>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</si>
  <si>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</si>
  <si>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</si>
  <si>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</si>
  <si>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</si>
  <si>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</si>
  <si>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</si>
  <si>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</si>
  <si>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</si>
  <si>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</si>
  <si>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</si>
  <si>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</si>
  <si>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</si>
  <si>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</si>
  <si>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</si>
  <si>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</si>
  <si>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</si>
  <si>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</si>
  <si>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</si>
  <si>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</si>
  <si>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</si>
  <si>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</si>
  <si>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</si>
  <si>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</si>
  <si>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</si>
  <si>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</si>
  <si>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</si>
  <si>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</si>
  <si>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</si>
  <si>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</si>
  <si>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</si>
  <si>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</si>
  <si>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</si>
  <si>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</si>
  <si>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</si>
  <si>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</si>
  <si>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</si>
  <si>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</si>
  <si>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</si>
  <si>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</si>
  <si>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</si>
  <si>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</si>
  <si>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</si>
  <si>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</si>
  <si>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</si>
  <si>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</si>
  <si>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</si>
  <si>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</si>
  <si>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</si>
  <si>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</si>
  <si>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</si>
  <si>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</si>
  <si>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</si>
  <si>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</si>
  <si>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</si>
  <si>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</si>
  <si>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</si>
  <si>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</si>
  <si>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</si>
  <si>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</si>
  <si>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</si>
  <si>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</si>
  <si>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</si>
  <si>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</si>
  <si>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</si>
  <si>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</si>
  <si>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</si>
  <si>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</si>
  <si>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</si>
  <si>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</si>
  <si>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</si>
  <si>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</si>
  <si>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</si>
  <si>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</si>
  <si>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</si>
  <si>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</si>
  <si>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</si>
  <si>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</si>
  <si>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</si>
  <si>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</si>
  <si>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</si>
  <si>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</si>
  <si>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</si>
  <si>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</si>
  <si>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</si>
  <si>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</si>
  <si>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</si>
  <si>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</si>
  <si>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</si>
  <si>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</si>
  <si>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</si>
  <si>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</si>
  <si>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</si>
  <si>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</si>
  <si>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</si>
  <si>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</si>
  <si>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</si>
  <si>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</si>
  <si>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</si>
  <si>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</si>
  <si>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</si>
  <si>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</si>
  <si>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</si>
  <si>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</si>
  <si>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</si>
  <si>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</si>
  <si>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</si>
  <si>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</si>
  <si>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</si>
  <si>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</si>
  <si>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</si>
  <si>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</si>
  <si>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</si>
  <si>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</si>
  <si>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</si>
  <si>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</si>
  <si>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</si>
  <si>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</si>
  <si>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</si>
  <si>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</si>
  <si>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</si>
  <si>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</si>
  <si>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</si>
  <si>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</si>
  <si>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</si>
  <si>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</si>
  <si>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</si>
  <si>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</si>
  <si>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</si>
  <si>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</si>
  <si>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</si>
  <si>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</si>
  <si>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</si>
  <si>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</si>
  <si>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</si>
  <si>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</si>
  <si>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</si>
  <si>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</si>
  <si>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</si>
  <si>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</si>
  <si>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</si>
  <si>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</si>
  <si>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</si>
  <si>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</si>
  <si>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</si>
  <si>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</si>
  <si>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</si>
  <si>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</si>
  <si>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</si>
  <si>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</si>
  <si>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</si>
  <si>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</si>
  <si>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</si>
  <si>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</si>
  <si>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</si>
  <si>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</si>
  <si>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</si>
  <si>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</si>
  <si>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</si>
  <si>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</si>
  <si>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</si>
  <si>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</si>
  <si>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</si>
  <si>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</si>
  <si>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</si>
  <si>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</si>
  <si>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</si>
  <si>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</si>
  <si>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</si>
  <si>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</si>
  <si>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</si>
  <si>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</si>
  <si>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</si>
  <si>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</si>
  <si>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</si>
  <si>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</si>
  <si>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</si>
  <si>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</si>
  <si>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</si>
  <si>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</si>
  <si>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</si>
  <si>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</si>
  <si>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</si>
  <si>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</si>
  <si>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</si>
  <si>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</si>
  <si>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</si>
  <si>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</si>
  <si>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</si>
  <si>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</si>
  <si>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</si>
  <si>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</si>
  <si>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</si>
  <si>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</si>
  <si>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</si>
  <si>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</si>
  <si>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</si>
  <si>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</si>
  <si>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</si>
  <si>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</si>
  <si>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</si>
  <si>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</si>
  <si>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</si>
  <si>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</si>
  <si>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</si>
  <si>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</si>
  <si>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</si>
  <si>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</si>
  <si>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</si>
  <si>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</si>
  <si>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</si>
  <si>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</si>
  <si>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</si>
  <si>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</si>
  <si>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</si>
  <si>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</si>
  <si>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</si>
  <si>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</si>
  <si>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</si>
  <si>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</si>
  <si>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</si>
  <si>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</si>
  <si>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</si>
  <si>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</si>
  <si>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</si>
  <si>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</si>
  <si>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</si>
  <si>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</si>
  <si>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</si>
  <si>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</si>
  <si>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</si>
  <si>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</si>
  <si>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</si>
  <si>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</si>
  <si>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</si>
  <si>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</si>
  <si>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</si>
  <si>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</si>
  <si>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</si>
  <si>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</si>
  <si>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</si>
  <si>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</si>
  <si>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</si>
  <si>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</si>
  <si>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</si>
  <si>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</si>
  <si>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</si>
  <si>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</si>
  <si>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</si>
  <si>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</si>
  <si>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</si>
  <si>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</si>
  <si>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</si>
  <si>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</si>
  <si>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</si>
  <si>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</si>
  <si>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</si>
  <si>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</si>
  <si>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</si>
  <si>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</si>
  <si>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</si>
  <si>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</si>
  <si>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</si>
  <si>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</si>
  <si>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</si>
  <si>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</si>
  <si>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</si>
  <si>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</si>
  <si>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</si>
  <si>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</si>
  <si>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</si>
  <si>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</si>
  <si>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</si>
  <si>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</si>
  <si>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</si>
  <si>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</si>
  <si>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</si>
  <si>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</si>
  <si>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</si>
  <si>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</si>
  <si>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</si>
  <si>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</si>
  <si>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</si>
  <si>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</si>
  <si>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</si>
  <si>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</si>
  <si>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</si>
  <si>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</si>
  <si>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</si>
  <si>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</si>
  <si>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</si>
  <si>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</si>
  <si>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</si>
  <si>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</si>
  <si>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</si>
  <si>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</si>
  <si>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</si>
  <si>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</si>
  <si>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</si>
  <si>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</si>
  <si>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</si>
  <si>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</si>
  <si>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</si>
  <si>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</si>
  <si>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</si>
  <si>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</si>
  <si>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</si>
  <si>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</si>
  <si>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</si>
  <si>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</si>
  <si>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</si>
  <si>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</si>
  <si>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</si>
  <si>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</si>
  <si>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</si>
  <si>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</si>
  <si>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</si>
  <si>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</si>
  <si>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</si>
  <si>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</si>
  <si>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</si>
  <si>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</si>
  <si>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</si>
  <si>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</si>
  <si>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</si>
  <si>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</si>
  <si>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</si>
  <si>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</si>
  <si>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</si>
  <si>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</si>
  <si>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</si>
  <si>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</si>
  <si>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</si>
  <si>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</si>
  <si>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</si>
  <si>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</si>
  <si>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</si>
  <si>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</si>
  <si>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</si>
  <si>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</si>
  <si>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</si>
  <si>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</si>
  <si>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</si>
  <si>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</si>
  <si>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</si>
  <si>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</si>
  <si>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</si>
  <si>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</si>
  <si>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</si>
  <si>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</si>
  <si>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</si>
  <si>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</si>
  <si>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</si>
  <si>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</si>
  <si>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</si>
  <si>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</si>
  <si>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</si>
  <si>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</si>
  <si>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</si>
  <si>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</si>
  <si>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</si>
  <si>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</si>
  <si>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</si>
  <si>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</si>
  <si>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</si>
  <si>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</si>
  <si>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</si>
  <si>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</si>
  <si>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</si>
  <si>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</si>
  <si>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</si>
  <si>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</si>
  <si>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</si>
  <si>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</si>
  <si>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</si>
  <si>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</si>
  <si>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</si>
  <si>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</si>
  <si>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</si>
  <si>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</si>
  <si>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</si>
  <si>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</si>
  <si>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</si>
  <si>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</si>
  <si>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</si>
  <si>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</si>
  <si>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</si>
  <si>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</si>
  <si>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</si>
  <si>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COLUMBIA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</si>
</sst>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9C1E3-B804-4F7C-BDD0-D8CF31B67C30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E640" sqref="E64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107</v>
      </c>
      <c r="C2" s="21">
        <v>107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26172.86+1038.92+171449.59</f>
        <v>198661.37</v>
      </c>
      <c r="G9" s="18"/>
      <c r="H9" s="18"/>
      <c r="I9" s="18"/>
      <c r="J9" s="67">
        <f>SUM(I431)</f>
        <v>117720.38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3832.98</v>
      </c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202494.35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117720.38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9754.43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9754.43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117720.38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173698.02+723340+391.76+300+444660.5+154759+2736.64+2251.66-1309397.66</f>
        <v>192739.91999999993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192739.91999999993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117720.38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202494.34999999992</v>
      </c>
      <c r="G44" s="41">
        <f>G43+G33</f>
        <v>0</v>
      </c>
      <c r="H44" s="41">
        <f>H43+H33</f>
        <v>0</v>
      </c>
      <c r="I44" s="41">
        <f>I43+I33</f>
        <v>0</v>
      </c>
      <c r="J44" s="41">
        <f>J43+J33</f>
        <v>117720.38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723340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723340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391.76</v>
      </c>
      <c r="G88" s="18"/>
      <c r="H88" s="18"/>
      <c r="I88" s="18"/>
      <c r="J88" s="18">
        <v>284.83999999999997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300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691.76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284.83999999999997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724031.76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284.83999999999997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444660.5-15561.99</f>
        <v>429098.51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154759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15561.99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599419.5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2736.64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2736.64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602156.14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2251.66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2251.66</v>
      </c>
      <c r="G154" s="41">
        <f>SUM(G142:G153)</f>
        <v>0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2251.66</v>
      </c>
      <c r="G161" s="41">
        <f>G139+G154+SUM(G155:G160)</f>
        <v>0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1328439.5599999998</v>
      </c>
      <c r="G185" s="47">
        <f>G104+G132+G161+G184</f>
        <v>0</v>
      </c>
      <c r="H185" s="47">
        <f>H104+H132+H161+H184</f>
        <v>0</v>
      </c>
      <c r="I185" s="47">
        <f>I104+I132+I161+I184</f>
        <v>0</v>
      </c>
      <c r="J185" s="47">
        <f>J104+J132+J184</f>
        <v>284.83999999999997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>
        <v>693660.48</v>
      </c>
      <c r="I189" s="18"/>
      <c r="J189" s="18"/>
      <c r="K189" s="18"/>
      <c r="L189" s="19">
        <f>SUM(F189:K189)</f>
        <v>693660.48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>
        <v>58405.85</v>
      </c>
      <c r="I190" s="18">
        <v>106.09</v>
      </c>
      <c r="J190" s="18">
        <v>1796.99</v>
      </c>
      <c r="K190" s="18"/>
      <c r="L190" s="19">
        <f>SUM(F190:K190)</f>
        <v>60308.929999999993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>
        <v>171.01</v>
      </c>
      <c r="H194" s="18">
        <v>46325.43</v>
      </c>
      <c r="I194" s="18"/>
      <c r="J194" s="18"/>
      <c r="K194" s="18"/>
      <c r="L194" s="19">
        <f t="shared" ref="L194:L200" si="0">SUM(F194:K194)</f>
        <v>46496.44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660</v>
      </c>
      <c r="G196" s="18">
        <v>193.92</v>
      </c>
      <c r="H196" s="18">
        <v>25635.63</v>
      </c>
      <c r="I196" s="18"/>
      <c r="J196" s="18"/>
      <c r="K196" s="18">
        <v>1708</v>
      </c>
      <c r="L196" s="19">
        <f t="shared" si="0"/>
        <v>28197.55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68693.09</v>
      </c>
      <c r="I200" s="18"/>
      <c r="J200" s="18"/>
      <c r="K200" s="18"/>
      <c r="L200" s="19">
        <f t="shared" si="0"/>
        <v>68693.09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660</v>
      </c>
      <c r="G203" s="41">
        <f t="shared" si="1"/>
        <v>364.92999999999995</v>
      </c>
      <c r="H203" s="41">
        <f t="shared" si="1"/>
        <v>892720.48</v>
      </c>
      <c r="I203" s="41">
        <f t="shared" si="1"/>
        <v>106.09</v>
      </c>
      <c r="J203" s="41">
        <f t="shared" si="1"/>
        <v>1796.99</v>
      </c>
      <c r="K203" s="41">
        <f t="shared" si="1"/>
        <v>1708</v>
      </c>
      <c r="L203" s="41">
        <f t="shared" si="1"/>
        <v>897356.48999999987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354114.45</v>
      </c>
      <c r="I225" s="18"/>
      <c r="J225" s="18"/>
      <c r="K225" s="18"/>
      <c r="L225" s="19">
        <f>SUM(F225:K225)</f>
        <v>354114.45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3750</v>
      </c>
      <c r="I226" s="18">
        <v>0</v>
      </c>
      <c r="J226" s="18">
        <v>0</v>
      </c>
      <c r="K226" s="18"/>
      <c r="L226" s="19">
        <f>SUM(F226:K226)</f>
        <v>3750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>
        <v>0</v>
      </c>
      <c r="H230" s="18">
        <f>840</f>
        <v>840</v>
      </c>
      <c r="I230" s="18"/>
      <c r="J230" s="18"/>
      <c r="K230" s="18"/>
      <c r="L230" s="19">
        <f t="shared" ref="L230:L236" si="4">SUM(F230:K230)</f>
        <v>840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440</v>
      </c>
      <c r="G232" s="18">
        <f>33.66+65.57</f>
        <v>99.22999999999999</v>
      </c>
      <c r="H232" s="18">
        <f>1378.12+542.64+118.31+10724.91</f>
        <v>12763.98</v>
      </c>
      <c r="I232" s="18"/>
      <c r="J232" s="18"/>
      <c r="K232" s="18">
        <f>817.83+59.34</f>
        <v>877.17000000000007</v>
      </c>
      <c r="L232" s="19">
        <f t="shared" si="4"/>
        <v>14180.38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25321.52+2736.64</f>
        <v>28058.16</v>
      </c>
      <c r="I236" s="18"/>
      <c r="J236" s="18"/>
      <c r="K236" s="18"/>
      <c r="L236" s="19">
        <f t="shared" si="4"/>
        <v>28058.16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440</v>
      </c>
      <c r="G239" s="41">
        <f t="shared" si="5"/>
        <v>99.22999999999999</v>
      </c>
      <c r="H239" s="41">
        <f t="shared" si="5"/>
        <v>399526.58999999997</v>
      </c>
      <c r="I239" s="41">
        <f t="shared" si="5"/>
        <v>0</v>
      </c>
      <c r="J239" s="41">
        <f t="shared" si="5"/>
        <v>0</v>
      </c>
      <c r="K239" s="41">
        <f t="shared" si="5"/>
        <v>877.17000000000007</v>
      </c>
      <c r="L239" s="41">
        <f t="shared" si="5"/>
        <v>400942.99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1100</v>
      </c>
      <c r="G249" s="41">
        <f t="shared" si="8"/>
        <v>464.15999999999997</v>
      </c>
      <c r="H249" s="41">
        <f t="shared" si="8"/>
        <v>1292247.0699999998</v>
      </c>
      <c r="I249" s="41">
        <f t="shared" si="8"/>
        <v>106.09</v>
      </c>
      <c r="J249" s="41">
        <f t="shared" si="8"/>
        <v>1796.99</v>
      </c>
      <c r="K249" s="41">
        <f t="shared" si="8"/>
        <v>2585.17</v>
      </c>
      <c r="L249" s="41">
        <f t="shared" si="8"/>
        <v>1298299.48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11098.18</v>
      </c>
      <c r="L260" s="19">
        <f t="shared" si="9"/>
        <v>11098.18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11098.18</v>
      </c>
      <c r="L262" s="41">
        <f t="shared" si="9"/>
        <v>11098.18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1100</v>
      </c>
      <c r="G263" s="42">
        <f t="shared" si="11"/>
        <v>464.15999999999997</v>
      </c>
      <c r="H263" s="42">
        <f t="shared" si="11"/>
        <v>1292247.0699999998</v>
      </c>
      <c r="I263" s="42">
        <f t="shared" si="11"/>
        <v>106.09</v>
      </c>
      <c r="J263" s="42">
        <f t="shared" si="11"/>
        <v>1796.99</v>
      </c>
      <c r="K263" s="42">
        <f t="shared" si="11"/>
        <v>13683.35</v>
      </c>
      <c r="L263" s="42">
        <f t="shared" si="11"/>
        <v>1309397.6599999999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284.83999999999997</v>
      </c>
      <c r="I390" s="18"/>
      <c r="J390" s="24" t="s">
        <v>312</v>
      </c>
      <c r="K390" s="24" t="s">
        <v>312</v>
      </c>
      <c r="L390" s="56">
        <f t="shared" si="26"/>
        <v>284.83999999999997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284.83999999999997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284.83999999999997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284.83999999999997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284.83999999999997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117720.38</v>
      </c>
      <c r="H431" s="18"/>
      <c r="I431" s="56">
        <f t="shared" ref="I431:I437" si="33">SUM(F431:H431)</f>
        <v>117720.38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117720.38</v>
      </c>
      <c r="H438" s="13">
        <f>SUM(H431:H437)</f>
        <v>0</v>
      </c>
      <c r="I438" s="13">
        <f>SUM(I431:I437)</f>
        <v>117720.38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117720.38</v>
      </c>
      <c r="H449" s="18"/>
      <c r="I449" s="56">
        <f>SUM(F449:H449)</f>
        <v>117720.38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117720.38</v>
      </c>
      <c r="H450" s="83">
        <f>SUM(H446:H449)</f>
        <v>0</v>
      </c>
      <c r="I450" s="83">
        <f>SUM(I446:I449)</f>
        <v>117720.38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117720.38</v>
      </c>
      <c r="H451" s="42">
        <f>H444+H450</f>
        <v>0</v>
      </c>
      <c r="I451" s="42">
        <f>I444+I450</f>
        <v>117720.38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173698.02</v>
      </c>
      <c r="G455" s="18"/>
      <c r="H455" s="18"/>
      <c r="I455" s="18"/>
      <c r="J455" s="18">
        <v>117435.54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1328439.56</v>
      </c>
      <c r="G458" s="18"/>
      <c r="H458" s="18"/>
      <c r="I458" s="18"/>
      <c r="J458" s="18">
        <v>284.83999999999997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1328439.56</v>
      </c>
      <c r="G460" s="53">
        <f>SUM(G458:G459)</f>
        <v>0</v>
      </c>
      <c r="H460" s="53">
        <f>SUM(H458:H459)</f>
        <v>0</v>
      </c>
      <c r="I460" s="53">
        <f>SUM(I458:I459)</f>
        <v>0</v>
      </c>
      <c r="J460" s="53">
        <f>SUM(J458:J459)</f>
        <v>284.83999999999997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1309397.6599999999</v>
      </c>
      <c r="G462" s="18"/>
      <c r="H462" s="18"/>
      <c r="I462" s="18"/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1309397.6599999999</v>
      </c>
      <c r="G464" s="53">
        <f>SUM(G462:G463)</f>
        <v>0</v>
      </c>
      <c r="H464" s="53">
        <f>SUM(H462:H463)</f>
        <v>0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192739.92000000016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117720.37999999999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>
        <v>58405.85</v>
      </c>
      <c r="I511" s="18">
        <v>106.09</v>
      </c>
      <c r="J511" s="18">
        <v>1796.99</v>
      </c>
      <c r="K511" s="18"/>
      <c r="L511" s="88">
        <f>SUM(F511:K511)</f>
        <v>60308.929999999993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0</v>
      </c>
      <c r="G514" s="108">
        <f t="shared" ref="G514:L514" si="35">SUM(G511:G513)</f>
        <v>0</v>
      </c>
      <c r="H514" s="108">
        <f t="shared" si="35"/>
        <v>58405.85</v>
      </c>
      <c r="I514" s="108">
        <f t="shared" si="35"/>
        <v>106.09</v>
      </c>
      <c r="J514" s="108">
        <f t="shared" si="35"/>
        <v>1796.99</v>
      </c>
      <c r="K514" s="108">
        <f t="shared" si="35"/>
        <v>0</v>
      </c>
      <c r="L514" s="89">
        <f t="shared" si="35"/>
        <v>60308.929999999993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>
        <f>68.33+64.3</f>
        <v>132.63</v>
      </c>
      <c r="H516" s="18">
        <f>1175+10784.49+98.05+6939.38+20788.24+6217.32</f>
        <v>46002.48</v>
      </c>
      <c r="I516" s="18"/>
      <c r="J516" s="18"/>
      <c r="K516" s="18"/>
      <c r="L516" s="88">
        <f>SUM(F516:K516)</f>
        <v>46135.11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840</v>
      </c>
      <c r="I518" s="18"/>
      <c r="J518" s="18"/>
      <c r="K518" s="18"/>
      <c r="L518" s="88">
        <f>SUM(F518:K518)</f>
        <v>840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132.63</v>
      </c>
      <c r="H519" s="89">
        <f t="shared" si="36"/>
        <v>46842.48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46975.11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f>8143.88*0.7</f>
        <v>5700.7159999999994</v>
      </c>
      <c r="I521" s="18"/>
      <c r="J521" s="18"/>
      <c r="K521" s="18"/>
      <c r="L521" s="88">
        <f>SUM(F521:K521)</f>
        <v>5700.7159999999994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f>8143.88-5700.72</f>
        <v>2443.16</v>
      </c>
      <c r="I523" s="18"/>
      <c r="J523" s="18"/>
      <c r="K523" s="18"/>
      <c r="L523" s="88">
        <f>SUM(F523:K523)</f>
        <v>2443.16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8143.8759999999993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8143.8759999999993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17434.86</v>
      </c>
      <c r="I531" s="18"/>
      <c r="J531" s="18"/>
      <c r="K531" s="18"/>
      <c r="L531" s="88">
        <f>SUM(F531:K531)</f>
        <v>17434.86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17434.86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17434.86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0</v>
      </c>
      <c r="G535" s="89">
        <f t="shared" ref="G535:L535" si="40">G514+G519+G524+G529+G534</f>
        <v>132.63</v>
      </c>
      <c r="H535" s="89">
        <f t="shared" si="40"/>
        <v>130827.06600000001</v>
      </c>
      <c r="I535" s="89">
        <f t="shared" si="40"/>
        <v>106.09</v>
      </c>
      <c r="J535" s="89">
        <f t="shared" si="40"/>
        <v>1796.99</v>
      </c>
      <c r="K535" s="89">
        <f t="shared" si="40"/>
        <v>0</v>
      </c>
      <c r="L535" s="89">
        <f t="shared" si="40"/>
        <v>132862.77600000001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60308.929999999993</v>
      </c>
      <c r="G539" s="87">
        <f>L516</f>
        <v>46135.11</v>
      </c>
      <c r="H539" s="87">
        <f>L521</f>
        <v>5700.7159999999994</v>
      </c>
      <c r="I539" s="87">
        <f>L526</f>
        <v>0</v>
      </c>
      <c r="J539" s="87">
        <f>L531</f>
        <v>17434.86</v>
      </c>
      <c r="K539" s="87">
        <f>SUM(F539:J539)</f>
        <v>129579.61599999999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840</v>
      </c>
      <c r="H541" s="87">
        <f>L523</f>
        <v>2443.16</v>
      </c>
      <c r="I541" s="87">
        <f>L528</f>
        <v>0</v>
      </c>
      <c r="J541" s="87">
        <f>L533</f>
        <v>0</v>
      </c>
      <c r="K541" s="87">
        <f>SUM(F541:J541)</f>
        <v>3283.16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60308.929999999993</v>
      </c>
      <c r="G542" s="89">
        <f t="shared" si="41"/>
        <v>46975.11</v>
      </c>
      <c r="H542" s="89">
        <f t="shared" si="41"/>
        <v>8143.8759999999993</v>
      </c>
      <c r="I542" s="89">
        <f t="shared" si="41"/>
        <v>0</v>
      </c>
      <c r="J542" s="89">
        <f t="shared" si="41"/>
        <v>17434.86</v>
      </c>
      <c r="K542" s="89">
        <f t="shared" si="41"/>
        <v>132862.77599999998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693660.48</v>
      </c>
      <c r="G565" s="18"/>
      <c r="H565" s="18">
        <v>354114.45</v>
      </c>
      <c r="I565" s="87">
        <f>SUM(F565:H565)</f>
        <v>1047774.9299999999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>
        <v>3750</v>
      </c>
      <c r="I566" s="87">
        <f t="shared" ref="I566:I577" si="46">SUM(F566:H566)</f>
        <v>3750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58405.85</v>
      </c>
      <c r="G569" s="18"/>
      <c r="H569" s="18"/>
      <c r="I569" s="87">
        <f t="shared" si="46"/>
        <v>58405.85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51258.23</v>
      </c>
      <c r="I581" s="18"/>
      <c r="J581" s="18">
        <v>25321.52</v>
      </c>
      <c r="K581" s="104">
        <f t="shared" ref="K581:K587" si="47">SUM(H581:J581)</f>
        <v>76579.75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17434.86</v>
      </c>
      <c r="I582" s="18"/>
      <c r="J582" s="18"/>
      <c r="K582" s="104">
        <f t="shared" si="47"/>
        <v>17434.86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2736.64</v>
      </c>
      <c r="K583" s="104">
        <f t="shared" si="47"/>
        <v>2736.64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68693.09</v>
      </c>
      <c r="I588" s="108">
        <f>SUM(I581:I587)</f>
        <v>0</v>
      </c>
      <c r="J588" s="108">
        <f>SUM(J581:J587)</f>
        <v>28058.16</v>
      </c>
      <c r="K588" s="108">
        <f>SUM(K581:K587)</f>
        <v>96751.25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1796.99</v>
      </c>
      <c r="I594" s="18"/>
      <c r="J594" s="18"/>
      <c r="K594" s="104">
        <f>SUM(H594:J594)</f>
        <v>1796.99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1796.99</v>
      </c>
      <c r="I595" s="108">
        <f>SUM(I592:I594)</f>
        <v>0</v>
      </c>
      <c r="J595" s="108">
        <f>SUM(J592:J594)</f>
        <v>0</v>
      </c>
      <c r="K595" s="108">
        <f>SUM(K592:K594)</f>
        <v>1796.99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202494.35</v>
      </c>
      <c r="H607" s="109">
        <f>SUM(F44)</f>
        <v>202494.34999999992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117720.38</v>
      </c>
      <c r="H611" s="109">
        <f>SUM(J44)</f>
        <v>117720.38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192739.91999999993</v>
      </c>
      <c r="H612" s="109">
        <f>F466</f>
        <v>192739.92000000016</v>
      </c>
      <c r="I612" s="121" t="s">
        <v>106</v>
      </c>
      <c r="J612" s="109">
        <f t="shared" ref="J612:J645" si="49">G612-H612</f>
        <v>-2.3283064365386963E-10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117720.38</v>
      </c>
      <c r="H616" s="109">
        <f>J466</f>
        <v>117720.37999999999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1328439.5599999998</v>
      </c>
      <c r="H617" s="104">
        <f>SUM(F458)</f>
        <v>1328439.56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284.83999999999997</v>
      </c>
      <c r="H621" s="104">
        <f>SUM(J458)</f>
        <v>284.83999999999997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1309397.6599999999</v>
      </c>
      <c r="H622" s="104">
        <f>SUM(F462)</f>
        <v>1309397.6599999999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284.83999999999997</v>
      </c>
      <c r="H627" s="164">
        <f>SUM(J458)</f>
        <v>284.83999999999997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117720.38</v>
      </c>
      <c r="H630" s="104">
        <f>SUM(G451)</f>
        <v>117720.38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117720.38</v>
      </c>
      <c r="H632" s="104">
        <f>SUM(I451)</f>
        <v>117720.38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284.83999999999997</v>
      </c>
      <c r="H634" s="104">
        <f>H400</f>
        <v>284.83999999999997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284.83999999999997</v>
      </c>
      <c r="H636" s="104">
        <f>L400</f>
        <v>284.83999999999997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96751.25</v>
      </c>
      <c r="H637" s="104">
        <f>L200+L218+L236</f>
        <v>96751.25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1796.99</v>
      </c>
      <c r="H638" s="104">
        <f>(J249+J330)-(J247+J328)</f>
        <v>1796.99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68693.09</v>
      </c>
      <c r="H639" s="104">
        <f>H588</f>
        <v>68693.09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28058.16</v>
      </c>
      <c r="H641" s="104">
        <f>J588</f>
        <v>28058.16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897356.48999999987</v>
      </c>
      <c r="G650" s="19">
        <f>(L221+L301+L351)</f>
        <v>0</v>
      </c>
      <c r="H650" s="19">
        <f>(L239+L320+L352)</f>
        <v>400942.99</v>
      </c>
      <c r="I650" s="19">
        <f>SUM(F650:H650)</f>
        <v>1298299.48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68693.09</v>
      </c>
      <c r="G652" s="19">
        <f>(L218+L298)-(J218+J298)</f>
        <v>0</v>
      </c>
      <c r="H652" s="19">
        <f>(L236+L317)-(J236+J317)</f>
        <v>28058.16</v>
      </c>
      <c r="I652" s="19">
        <f>SUM(F652:H652)</f>
        <v>96751.25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753863.32</v>
      </c>
      <c r="G653" s="200">
        <f>SUM(G565:G577)+SUM(I592:I594)+L602</f>
        <v>0</v>
      </c>
      <c r="H653" s="200">
        <f>SUM(H565:H577)+SUM(J592:J594)+L603</f>
        <v>357864.45</v>
      </c>
      <c r="I653" s="19">
        <f>SUM(F653:H653)</f>
        <v>1111727.77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74800.079999999958</v>
      </c>
      <c r="G654" s="19">
        <f>G650-SUM(G651:G653)</f>
        <v>0</v>
      </c>
      <c r="H654" s="19">
        <f>H650-SUM(H651:H653)</f>
        <v>15020.380000000005</v>
      </c>
      <c r="I654" s="19">
        <f>I650-SUM(I651:I653)</f>
        <v>89820.459999999963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/>
      <c r="I655" s="19">
        <f>SUM(F655:H655)</f>
        <v>0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 t="e">
        <f>ROUND(H654/H655,2)</f>
        <v>#DIV/0!</v>
      </c>
      <c r="I657" s="19" t="e">
        <f>ROUND(I654/I655,2)</f>
        <v>#DIV/0!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>
        <v>-74800.08</v>
      </c>
      <c r="G659" s="18"/>
      <c r="H659" s="18">
        <v>-15020.38</v>
      </c>
      <c r="I659" s="19">
        <f>SUM(F659:H659)</f>
        <v>-89820.46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 t="e">
        <f>ROUND((H654+H659)/(H655+H660),2)</f>
        <v>#DIV/0!</v>
      </c>
      <c r="I662" s="19" t="e">
        <f>ROUND((I654+I659)/(I655+I660),2)</f>
        <v>#DIV/0!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8D83-9D7D-4A00-ACD9-2D1BF2C9A8D1}">
  <sheetPr>
    <tabColor indexed="20"/>
  </sheetPr>
  <dimension ref="A1:C52"/>
  <sheetViews>
    <sheetView workbookViewId="0">
      <selection activeCell="B10" sqref="B10: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COLUMBIA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0</v>
      </c>
      <c r="C9" s="230">
        <f>'DOE25'!G189+'DOE25'!G207+'DOE25'!G225+'DOE25'!G268+'DOE25'!G287+'DOE25'!G306</f>
        <v>0</v>
      </c>
    </row>
    <row r="10" spans="1:3" x14ac:dyDescent="0.2">
      <c r="A10" t="s">
        <v>810</v>
      </c>
      <c r="B10" s="241"/>
      <c r="C10" s="241"/>
    </row>
    <row r="11" spans="1:3" x14ac:dyDescent="0.2">
      <c r="A11" t="s">
        <v>811</v>
      </c>
      <c r="B11" s="241"/>
      <c r="C11" s="241"/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0</v>
      </c>
      <c r="C18" s="230">
        <f>'DOE25'!G190+'DOE25'!G208+'DOE25'!G226+'DOE25'!G269+'DOE25'!G288+'DOE25'!G307</f>
        <v>0</v>
      </c>
    </row>
    <row r="19" spans="1:3" x14ac:dyDescent="0.2">
      <c r="A19" t="s">
        <v>810</v>
      </c>
      <c r="B19" s="241"/>
      <c r="C19" s="241"/>
    </row>
    <row r="20" spans="1:3" x14ac:dyDescent="0.2">
      <c r="A20" t="s">
        <v>811</v>
      </c>
      <c r="B20" s="241"/>
      <c r="C20" s="241"/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C6CC-4018-4F34-9A42-FA7DEB490006}">
  <sheetPr>
    <tabColor indexed="11"/>
  </sheetPr>
  <dimension ref="A1:I51"/>
  <sheetViews>
    <sheetView workbookViewId="0">
      <pane ySplit="4" topLeftCell="A26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COLUMBIA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1111833.8599999999</v>
      </c>
      <c r="D5" s="20">
        <f>SUM('DOE25'!L189:L192)+SUM('DOE25'!L207:L210)+SUM('DOE25'!L225:L228)-F5-G5</f>
        <v>1110036.8699999999</v>
      </c>
      <c r="E5" s="244"/>
      <c r="F5" s="256">
        <f>SUM('DOE25'!J189:J192)+SUM('DOE25'!J207:J210)+SUM('DOE25'!J225:J228)</f>
        <v>1796.99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47336.44</v>
      </c>
      <c r="D6" s="20">
        <f>'DOE25'!L194+'DOE25'!L212+'DOE25'!L230-F6-G6</f>
        <v>47336.44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0</v>
      </c>
      <c r="D7" s="20">
        <f>'DOE25'!L195+'DOE25'!L213+'DOE25'!L231-F7-G7</f>
        <v>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21876.490000000005</v>
      </c>
      <c r="D8" s="244"/>
      <c r="E8" s="20">
        <f>'DOE25'!L196+'DOE25'!L214+'DOE25'!L232-F8-G8-D9-D11</f>
        <v>19291.320000000003</v>
      </c>
      <c r="F8" s="256">
        <f>'DOE25'!J196+'DOE25'!J214+'DOE25'!J232</f>
        <v>0</v>
      </c>
      <c r="G8" s="53">
        <f>'DOE25'!K196+'DOE25'!K214+'DOE25'!K232</f>
        <v>2585.17</v>
      </c>
      <c r="H8" s="260"/>
    </row>
    <row r="9" spans="1:9" x14ac:dyDescent="0.2">
      <c r="A9" s="32">
        <v>2310</v>
      </c>
      <c r="B9" t="s">
        <v>849</v>
      </c>
      <c r="C9" s="246">
        <f t="shared" si="0"/>
        <v>10108.869999999999</v>
      </c>
      <c r="D9" s="245">
        <f>6653.4+3455.47</f>
        <v>10108.869999999999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3900</v>
      </c>
      <c r="D10" s="244"/>
      <c r="E10" s="245">
        <f>1829.1+783.9+900.9+386.1</f>
        <v>3900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10392.57</v>
      </c>
      <c r="D11" s="245">
        <v>10392.57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0</v>
      </c>
      <c r="D12" s="20">
        <f>'DOE25'!L197+'DOE25'!L215+'DOE25'!L233-F12-G12</f>
        <v>0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0</v>
      </c>
      <c r="D14" s="20">
        <f>'DOE25'!L199+'DOE25'!L217+'DOE25'!L235-F14-G14</f>
        <v>0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96751.25</v>
      </c>
      <c r="D15" s="20">
        <f>'DOE25'!L200+'DOE25'!L218+'DOE25'!L236-F15-G15</f>
        <v>96751.25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1274626</v>
      </c>
      <c r="E33" s="247">
        <f>SUM(E5:E31)</f>
        <v>23191.320000000003</v>
      </c>
      <c r="F33" s="247">
        <f>SUM(F5:F31)</f>
        <v>1796.99</v>
      </c>
      <c r="G33" s="247">
        <f>SUM(G5:G31)</f>
        <v>2585.17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23191.320000000003</v>
      </c>
      <c r="E35" s="250"/>
    </row>
    <row r="36" spans="2:8" ht="12" thickTop="1" x14ac:dyDescent="0.2">
      <c r="B36" t="s">
        <v>846</v>
      </c>
      <c r="D36" s="20">
        <f>D33</f>
        <v>1274626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52B56-A5E3-49A5-8154-6BBCBB62AC65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COLUMBIA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198661.37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117720.38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3832.98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202494.35</v>
      </c>
      <c r="D19" s="41">
        <f>SUM(D9:D18)</f>
        <v>0</v>
      </c>
      <c r="E19" s="41">
        <f>SUM(E9:E18)</f>
        <v>0</v>
      </c>
      <c r="F19" s="41">
        <f>SUM(F9:F18)</f>
        <v>0</v>
      </c>
      <c r="G19" s="41">
        <f>SUM(G9:G18)</f>
        <v>117720.38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9754.43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9754.43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117720.38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192739.91999999993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192739.91999999993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117720.38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202494.34999999992</v>
      </c>
      <c r="D43" s="41">
        <f>D42+D32</f>
        <v>0</v>
      </c>
      <c r="E43" s="41">
        <f>E42+E32</f>
        <v>0</v>
      </c>
      <c r="F43" s="41">
        <f>F42+F32</f>
        <v>0</v>
      </c>
      <c r="G43" s="41">
        <f>G42+G32</f>
        <v>117720.38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723340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391.76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284.83999999999997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300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691.76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284.83999999999997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724031.76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284.83999999999997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429098.51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154759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15561.99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599419.5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2736.64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2736.64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602156.14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2251.66</v>
      </c>
      <c r="D80" s="95">
        <f>SUM('DOE25'!G145:G153)</f>
        <v>0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2251.66</v>
      </c>
      <c r="D83" s="131">
        <f>SUM(D77:D82)</f>
        <v>0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1328439.5599999998</v>
      </c>
      <c r="D96" s="86">
        <f>D55+D73+D83+D95</f>
        <v>0</v>
      </c>
      <c r="E96" s="86">
        <f>E55+E73+E83+E95</f>
        <v>0</v>
      </c>
      <c r="F96" s="86">
        <f>F55+F73+F83+F95</f>
        <v>0</v>
      </c>
      <c r="G96" s="86">
        <f>G55+G73+G95</f>
        <v>284.83999999999997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1047774.9299999999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64058.929999999993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1111833.8599999999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47336.44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0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42377.93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0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0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96751.25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186465.62</v>
      </c>
      <c r="D120" s="86">
        <f>SUM(D110:D119)</f>
        <v>0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284.83999999999997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-284.83999999999997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11098.18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11098.18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1309397.6599999999</v>
      </c>
      <c r="D137" s="86">
        <f>(D107+D120+D136)</f>
        <v>0</v>
      </c>
      <c r="E137" s="86">
        <f>(E107+E120+E136)</f>
        <v>0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FB50-D26B-4CC8-9FFC-FBCD2F2370BB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COLUMBIA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0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1047775</v>
      </c>
      <c r="D10" s="182">
        <f>ROUND((C10/$C$28)*100,1)</f>
        <v>80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64059</v>
      </c>
      <c r="D11" s="182">
        <f>ROUND((C11/$C$28)*100,1)</f>
        <v>4.9000000000000004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47336</v>
      </c>
      <c r="D15" s="182">
        <f t="shared" ref="D15:D27" si="0">ROUND((C15/$C$28)*100,1)</f>
        <v>3.6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0</v>
      </c>
      <c r="D16" s="182">
        <f t="shared" si="0"/>
        <v>0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42378</v>
      </c>
      <c r="D17" s="182">
        <f t="shared" si="0"/>
        <v>3.2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0</v>
      </c>
      <c r="D18" s="182">
        <f t="shared" si="0"/>
        <v>0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0</v>
      </c>
      <c r="D20" s="182">
        <f t="shared" si="0"/>
        <v>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96751</v>
      </c>
      <c r="D21" s="182">
        <f t="shared" si="0"/>
        <v>7.4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11098.18</v>
      </c>
      <c r="D26" s="182">
        <f t="shared" si="0"/>
        <v>0.8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1309397.18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1309397.18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723340</v>
      </c>
      <c r="D35" s="182">
        <f t="shared" ref="D35:D40" si="1">ROUND((C35/$C$41)*100,1)</f>
        <v>54.4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976.59999999997672</v>
      </c>
      <c r="D36" s="182">
        <f t="shared" si="1"/>
        <v>0.1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599420</v>
      </c>
      <c r="D37" s="182">
        <f t="shared" si="1"/>
        <v>45.1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2737</v>
      </c>
      <c r="D38" s="182">
        <f t="shared" si="1"/>
        <v>0.2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2252</v>
      </c>
      <c r="D39" s="182">
        <f t="shared" si="1"/>
        <v>0.2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1328725.6000000001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CA56-0663-4041-A179-18216AB64E1C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COLUMBIA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HP40:HZ40"/>
    <mergeCell ref="EC40:EM40"/>
    <mergeCell ref="C44:M44"/>
    <mergeCell ref="FC40:FM40"/>
    <mergeCell ref="P40:Z40"/>
    <mergeCell ref="AC40:AM40"/>
    <mergeCell ref="IC40:IM40"/>
    <mergeCell ref="IP40:IV40"/>
    <mergeCell ref="C45:M45"/>
    <mergeCell ref="C43:M43"/>
    <mergeCell ref="AP40:AZ40"/>
    <mergeCell ref="FP40:FZ40"/>
    <mergeCell ref="CC40:CM40"/>
    <mergeCell ref="CP40:CZ40"/>
    <mergeCell ref="DC40:DM40"/>
    <mergeCell ref="EP40:EZ40"/>
    <mergeCell ref="DP40:DZ40"/>
    <mergeCell ref="BC40:BM40"/>
    <mergeCell ref="BP40:BZ40"/>
    <mergeCell ref="IP38:IV38"/>
    <mergeCell ref="DC39:DM39"/>
    <mergeCell ref="DP39:DZ39"/>
    <mergeCell ref="EC39:EM39"/>
    <mergeCell ref="P39:Z39"/>
    <mergeCell ref="AC39:AM39"/>
    <mergeCell ref="AP39:AZ39"/>
    <mergeCell ref="CC39:CM39"/>
    <mergeCell ref="CP39:CZ39"/>
    <mergeCell ref="BP39:BZ39"/>
    <mergeCell ref="HP39:HZ39"/>
    <mergeCell ref="GC39:GM39"/>
    <mergeCell ref="GP39:GZ39"/>
    <mergeCell ref="HC38:HM38"/>
    <mergeCell ref="HP38:HZ38"/>
    <mergeCell ref="IC38:IM38"/>
    <mergeCell ref="FP38:FZ38"/>
    <mergeCell ref="CP38:CZ38"/>
    <mergeCell ref="DC38:DM38"/>
    <mergeCell ref="DP38:DZ38"/>
    <mergeCell ref="IP39:IV39"/>
    <mergeCell ref="EP39:EZ39"/>
    <mergeCell ref="FC39:FM39"/>
    <mergeCell ref="FP39:FZ39"/>
    <mergeCell ref="IC39:IM39"/>
    <mergeCell ref="HC39:HM39"/>
    <mergeCell ref="GC38:GM38"/>
    <mergeCell ref="EP32:EZ32"/>
    <mergeCell ref="FP32:FZ32"/>
    <mergeCell ref="GC32:GM32"/>
    <mergeCell ref="GP38:GZ38"/>
    <mergeCell ref="BP38:BZ38"/>
    <mergeCell ref="CC38:CM38"/>
    <mergeCell ref="EC38:EM38"/>
    <mergeCell ref="EP38:EZ38"/>
    <mergeCell ref="FC38:FM38"/>
    <mergeCell ref="HP31:HZ31"/>
    <mergeCell ref="CP32:CZ32"/>
    <mergeCell ref="HP32:HZ32"/>
    <mergeCell ref="DC32:DM32"/>
    <mergeCell ref="DP32:DZ32"/>
    <mergeCell ref="EC32:EM32"/>
    <mergeCell ref="DP31:DZ31"/>
    <mergeCell ref="EP31:EZ31"/>
    <mergeCell ref="FC31:FM31"/>
    <mergeCell ref="FC32:FM32"/>
    <mergeCell ref="CC32:CM32"/>
    <mergeCell ref="GP31:GZ31"/>
    <mergeCell ref="HC31:HM31"/>
    <mergeCell ref="IP32:IV32"/>
    <mergeCell ref="IC30:IM30"/>
    <mergeCell ref="IP30:IV30"/>
    <mergeCell ref="FP30:FZ30"/>
    <mergeCell ref="GC30:GM30"/>
    <mergeCell ref="GP30:GZ30"/>
    <mergeCell ref="HC30:HM30"/>
    <mergeCell ref="HP30:HZ30"/>
    <mergeCell ref="GP32:GZ32"/>
    <mergeCell ref="HC32:HM32"/>
    <mergeCell ref="BC39:BM39"/>
    <mergeCell ref="BP31:BZ31"/>
    <mergeCell ref="CC31:CM31"/>
    <mergeCell ref="CP31:CZ31"/>
    <mergeCell ref="DC31:DM31"/>
    <mergeCell ref="IC32:IM32"/>
    <mergeCell ref="IC31:IM31"/>
    <mergeCell ref="FP31:FZ31"/>
    <mergeCell ref="GC31:GM31"/>
    <mergeCell ref="EC31:EM31"/>
    <mergeCell ref="C37:M37"/>
    <mergeCell ref="C38:M38"/>
    <mergeCell ref="C39:M39"/>
    <mergeCell ref="C40:M40"/>
    <mergeCell ref="FC30:FM30"/>
    <mergeCell ref="CC30:CM30"/>
    <mergeCell ref="CP30:CZ30"/>
    <mergeCell ref="DC30:DM30"/>
    <mergeCell ref="DP30:DZ30"/>
    <mergeCell ref="EC30:EM30"/>
    <mergeCell ref="P32:Z32"/>
    <mergeCell ref="AC32:AM32"/>
    <mergeCell ref="AP32:AZ32"/>
    <mergeCell ref="P38:Z38"/>
    <mergeCell ref="AC38:AM38"/>
    <mergeCell ref="AP38:AZ38"/>
    <mergeCell ref="HC29:HM29"/>
    <mergeCell ref="HP29:HZ29"/>
    <mergeCell ref="IC29:IM29"/>
    <mergeCell ref="IP29:IV29"/>
    <mergeCell ref="BP32:BZ32"/>
    <mergeCell ref="BC38:BM38"/>
    <mergeCell ref="EP30:EZ30"/>
    <mergeCell ref="IP31:IV31"/>
    <mergeCell ref="BC31:BM31"/>
    <mergeCell ref="BC32:BM32"/>
    <mergeCell ref="FC29:FM29"/>
    <mergeCell ref="FP29:FZ29"/>
    <mergeCell ref="C42:M42"/>
    <mergeCell ref="P30:Z30"/>
    <mergeCell ref="AC30:AM30"/>
    <mergeCell ref="AP30:AZ30"/>
    <mergeCell ref="C41:M41"/>
    <mergeCell ref="C33:M33"/>
    <mergeCell ref="BC30:BM30"/>
    <mergeCell ref="BP30:BZ30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C8:M8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18:M18"/>
    <mergeCell ref="C19:M19"/>
    <mergeCell ref="A2:E2"/>
    <mergeCell ref="A1:I1"/>
    <mergeCell ref="C3:M3"/>
    <mergeCell ref="C4:M4"/>
    <mergeCell ref="F2:I2"/>
    <mergeCell ref="C5:M5"/>
    <mergeCell ref="C6:M6"/>
    <mergeCell ref="C7:M7"/>
    <mergeCell ref="C62:M62"/>
    <mergeCell ref="C63:M63"/>
    <mergeCell ref="C64:M64"/>
    <mergeCell ref="C65:M65"/>
    <mergeCell ref="C9:M9"/>
    <mergeCell ref="C10:M10"/>
    <mergeCell ref="C11:M11"/>
    <mergeCell ref="C12:M12"/>
    <mergeCell ref="C16:M16"/>
    <mergeCell ref="C17:M17"/>
    <mergeCell ref="C73:M73"/>
    <mergeCell ref="C74:M74"/>
    <mergeCell ref="C13:M13"/>
    <mergeCell ref="C34:M34"/>
    <mergeCell ref="C35:M35"/>
    <mergeCell ref="C36:M36"/>
    <mergeCell ref="C14:M14"/>
    <mergeCell ref="C15:M15"/>
    <mergeCell ref="C20:M20"/>
    <mergeCell ref="C29:M29"/>
    <mergeCell ref="C66:M66"/>
    <mergeCell ref="C67:M67"/>
    <mergeCell ref="C68:M68"/>
    <mergeCell ref="C69:M69"/>
    <mergeCell ref="C70:M70"/>
    <mergeCell ref="A72:E72"/>
    <mergeCell ref="C89:M89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3:M83"/>
    <mergeCell ref="C84:M84"/>
    <mergeCell ref="C85:M85"/>
    <mergeCell ref="C86:M86"/>
    <mergeCell ref="C87:M87"/>
    <mergeCell ref="C88:M88"/>
    <mergeCell ref="C27:M27"/>
    <mergeCell ref="C28:M28"/>
    <mergeCell ref="C21:M21"/>
    <mergeCell ref="C22:M22"/>
    <mergeCell ref="C23:M23"/>
    <mergeCell ref="C24:M24"/>
    <mergeCell ref="C25:M25"/>
    <mergeCell ref="C26:M2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2011-10-21T14:18:04Z</cp:lastPrinted>
  <dcterms:created xsi:type="dcterms:W3CDTF">1997-12-04T19:04:30Z</dcterms:created>
  <dcterms:modified xsi:type="dcterms:W3CDTF">2025-01-09T20:33:14Z</dcterms:modified>
</cp:coreProperties>
</file>