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C683649-5850-4082-9B07-875457476A83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BC500419-DAE5-4562-BA61-EF860E065C9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9" i="1" l="1"/>
  <c r="F432" i="1"/>
  <c r="I271" i="1"/>
  <c r="I282" i="1" s="1"/>
  <c r="I330" i="1" s="1"/>
  <c r="I344" i="1" s="1"/>
  <c r="F42" i="1"/>
  <c r="F37" i="1"/>
  <c r="F23" i="1"/>
  <c r="F33" i="1" s="1"/>
  <c r="F44" i="1" s="1"/>
  <c r="H607" i="1" s="1"/>
  <c r="G459" i="1"/>
  <c r="H368" i="1"/>
  <c r="H374" i="1" s="1"/>
  <c r="B38" i="12"/>
  <c r="B19" i="12"/>
  <c r="B20" i="12"/>
  <c r="B10" i="12"/>
  <c r="B13" i="12" s="1"/>
  <c r="B11" i="12"/>
  <c r="D11" i="13"/>
  <c r="G601" i="1"/>
  <c r="H516" i="1"/>
  <c r="K513" i="1"/>
  <c r="J513" i="1"/>
  <c r="J514" i="1" s="1"/>
  <c r="J535" i="1" s="1"/>
  <c r="I513" i="1"/>
  <c r="G513" i="1"/>
  <c r="K512" i="1"/>
  <c r="J512" i="1"/>
  <c r="I512" i="1"/>
  <c r="H512" i="1"/>
  <c r="L512" i="1" s="1"/>
  <c r="F540" i="1" s="1"/>
  <c r="K540" i="1" s="1"/>
  <c r="G512" i="1"/>
  <c r="J511" i="1"/>
  <c r="F513" i="1"/>
  <c r="F512" i="1"/>
  <c r="G41" i="1"/>
  <c r="D40" i="2" s="1"/>
  <c r="G175" i="1"/>
  <c r="G184" i="1" s="1"/>
  <c r="G150" i="1"/>
  <c r="D80" i="2" s="1"/>
  <c r="G271" i="1"/>
  <c r="G282" i="1" s="1"/>
  <c r="G330" i="1" s="1"/>
  <c r="G344" i="1" s="1"/>
  <c r="F271" i="1"/>
  <c r="L271" i="1" s="1"/>
  <c r="E104" i="2" s="1"/>
  <c r="J271" i="1"/>
  <c r="J282" i="1" s="1"/>
  <c r="H271" i="1"/>
  <c r="H103" i="1"/>
  <c r="K273" i="1"/>
  <c r="K268" i="1"/>
  <c r="K269" i="1"/>
  <c r="L269" i="1" s="1"/>
  <c r="E102" i="2" s="1"/>
  <c r="K511" i="1"/>
  <c r="K514" i="1" s="1"/>
  <c r="K535" i="1" s="1"/>
  <c r="I273" i="1"/>
  <c r="H273" i="1"/>
  <c r="G269" i="1"/>
  <c r="F269" i="1"/>
  <c r="H269" i="1"/>
  <c r="H268" i="1"/>
  <c r="L268" i="1" s="1"/>
  <c r="G268" i="1"/>
  <c r="F268" i="1"/>
  <c r="H137" i="1"/>
  <c r="H139" i="1" s="1"/>
  <c r="H147" i="1"/>
  <c r="H146" i="1"/>
  <c r="E80" i="2" s="1"/>
  <c r="H151" i="1"/>
  <c r="F568" i="1"/>
  <c r="F459" i="1"/>
  <c r="F113" i="1"/>
  <c r="F139" i="1"/>
  <c r="F161" i="1"/>
  <c r="H199" i="1"/>
  <c r="K258" i="1"/>
  <c r="H236" i="1"/>
  <c r="L236" i="1" s="1"/>
  <c r="H200" i="1"/>
  <c r="I199" i="1"/>
  <c r="G199" i="1"/>
  <c r="F199" i="1"/>
  <c r="K197" i="1"/>
  <c r="J197" i="1"/>
  <c r="J203" i="1" s="1"/>
  <c r="I197" i="1"/>
  <c r="H197" i="1"/>
  <c r="G197" i="1"/>
  <c r="F197" i="1"/>
  <c r="H196" i="1"/>
  <c r="I196" i="1"/>
  <c r="G196" i="1"/>
  <c r="F196" i="1"/>
  <c r="L196" i="1" s="1"/>
  <c r="J195" i="1"/>
  <c r="I195" i="1"/>
  <c r="H195" i="1"/>
  <c r="G195" i="1"/>
  <c r="L195" i="1" s="1"/>
  <c r="F195" i="1"/>
  <c r="I194" i="1"/>
  <c r="G194" i="1"/>
  <c r="F194" i="1"/>
  <c r="G192" i="1"/>
  <c r="F192" i="1"/>
  <c r="B36" i="12" s="1"/>
  <c r="A40" i="12" s="1"/>
  <c r="H192" i="1"/>
  <c r="G190" i="1"/>
  <c r="G511" i="1" s="1"/>
  <c r="F190" i="1"/>
  <c r="F511" i="1"/>
  <c r="I190" i="1"/>
  <c r="I511" i="1" s="1"/>
  <c r="I514" i="1" s="1"/>
  <c r="I535" i="1" s="1"/>
  <c r="H189" i="1"/>
  <c r="H225" i="1"/>
  <c r="L225" i="1" s="1"/>
  <c r="H226" i="1"/>
  <c r="H513" i="1"/>
  <c r="L513" i="1"/>
  <c r="F541" i="1" s="1"/>
  <c r="H190" i="1"/>
  <c r="H203" i="1" s="1"/>
  <c r="J189" i="1"/>
  <c r="I189" i="1"/>
  <c r="G189" i="1"/>
  <c r="G203" i="1" s="1"/>
  <c r="G249" i="1" s="1"/>
  <c r="G263" i="1" s="1"/>
  <c r="F189" i="1"/>
  <c r="F49" i="1"/>
  <c r="H41" i="1"/>
  <c r="H43" i="1" s="1"/>
  <c r="H23" i="1"/>
  <c r="F9" i="1"/>
  <c r="F128" i="1"/>
  <c r="F132" i="1" s="1"/>
  <c r="C38" i="10" s="1"/>
  <c r="G128" i="1"/>
  <c r="C37" i="10"/>
  <c r="C60" i="2"/>
  <c r="B2" i="13"/>
  <c r="F8" i="13"/>
  <c r="G8" i="13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L219" i="1"/>
  <c r="E16" i="13" s="1"/>
  <c r="C16" i="13" s="1"/>
  <c r="L237" i="1"/>
  <c r="F5" i="13"/>
  <c r="G5" i="13"/>
  <c r="L191" i="1"/>
  <c r="L192" i="1"/>
  <c r="C104" i="2" s="1"/>
  <c r="L207" i="1"/>
  <c r="L208" i="1"/>
  <c r="L209" i="1"/>
  <c r="C103" i="2" s="1"/>
  <c r="L210" i="1"/>
  <c r="L226" i="1"/>
  <c r="L227" i="1"/>
  <c r="L228" i="1"/>
  <c r="F6" i="13"/>
  <c r="G6" i="13"/>
  <c r="L194" i="1"/>
  <c r="D6" i="13" s="1"/>
  <c r="C6" i="13" s="1"/>
  <c r="L212" i="1"/>
  <c r="L230" i="1"/>
  <c r="F7" i="13"/>
  <c r="G7" i="13"/>
  <c r="L213" i="1"/>
  <c r="L231" i="1"/>
  <c r="G12" i="13"/>
  <c r="L197" i="1"/>
  <c r="L215" i="1"/>
  <c r="L233" i="1"/>
  <c r="F14" i="13"/>
  <c r="G14" i="13"/>
  <c r="L199" i="1"/>
  <c r="C20" i="10" s="1"/>
  <c r="L217" i="1"/>
  <c r="L235" i="1"/>
  <c r="F15" i="13"/>
  <c r="G15" i="13"/>
  <c r="L200" i="1"/>
  <c r="L218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F651" i="1" s="1"/>
  <c r="I651" i="1" s="1"/>
  <c r="L351" i="1"/>
  <c r="G651" i="1" s="1"/>
  <c r="D29" i="13"/>
  <c r="C29" i="13" s="1"/>
  <c r="L352" i="1"/>
  <c r="I359" i="1"/>
  <c r="J301" i="1"/>
  <c r="J320" i="1"/>
  <c r="K282" i="1"/>
  <c r="K330" i="1" s="1"/>
  <c r="K344" i="1" s="1"/>
  <c r="K301" i="1"/>
  <c r="K320" i="1"/>
  <c r="L270" i="1"/>
  <c r="L273" i="1"/>
  <c r="E110" i="2" s="1"/>
  <c r="L274" i="1"/>
  <c r="L275" i="1"/>
  <c r="L276" i="1"/>
  <c r="E113" i="2" s="1"/>
  <c r="L277" i="1"/>
  <c r="L278" i="1"/>
  <c r="L279" i="1"/>
  <c r="E116" i="2" s="1"/>
  <c r="L280" i="1"/>
  <c r="E117" i="2" s="1"/>
  <c r="L287" i="1"/>
  <c r="L301" i="1" s="1"/>
  <c r="L288" i="1"/>
  <c r="L289" i="1"/>
  <c r="L290" i="1"/>
  <c r="L292" i="1"/>
  <c r="L293" i="1"/>
  <c r="L294" i="1"/>
  <c r="E112" i="2" s="1"/>
  <c r="L295" i="1"/>
  <c r="L296" i="1"/>
  <c r="L297" i="1"/>
  <c r="E115" i="2" s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C32" i="10" s="1"/>
  <c r="L334" i="1"/>
  <c r="L247" i="1"/>
  <c r="C122" i="2" s="1"/>
  <c r="L328" i="1"/>
  <c r="E122" i="2" s="1"/>
  <c r="C11" i="13"/>
  <c r="C10" i="13"/>
  <c r="C9" i="13"/>
  <c r="L353" i="1"/>
  <c r="B4" i="12"/>
  <c r="C36" i="12"/>
  <c r="B40" i="12"/>
  <c r="C40" i="12"/>
  <c r="B27" i="12"/>
  <c r="C27" i="12"/>
  <c r="A31" i="12"/>
  <c r="B31" i="12"/>
  <c r="C31" i="12"/>
  <c r="B9" i="12"/>
  <c r="C13" i="12"/>
  <c r="B18" i="12"/>
  <c r="B22" i="12"/>
  <c r="C22" i="12"/>
  <c r="B1" i="12"/>
  <c r="L379" i="1"/>
  <c r="L380" i="1"/>
  <c r="L385" i="1" s="1"/>
  <c r="L381" i="1"/>
  <c r="L382" i="1"/>
  <c r="L383" i="1"/>
  <c r="L384" i="1"/>
  <c r="L387" i="1"/>
  <c r="L388" i="1"/>
  <c r="L393" i="1"/>
  <c r="C131" i="2" s="1"/>
  <c r="L389" i="1"/>
  <c r="L390" i="1"/>
  <c r="L391" i="1"/>
  <c r="L392" i="1"/>
  <c r="L395" i="1"/>
  <c r="L396" i="1"/>
  <c r="L399" i="1"/>
  <c r="C132" i="2" s="1"/>
  <c r="L397" i="1"/>
  <c r="L398" i="1"/>
  <c r="L258" i="1"/>
  <c r="J52" i="1"/>
  <c r="G48" i="2"/>
  <c r="G51" i="2"/>
  <c r="G54" i="2" s="1"/>
  <c r="G55" i="2" s="1"/>
  <c r="G96" i="2" s="1"/>
  <c r="G53" i="2"/>
  <c r="F2" i="11"/>
  <c r="L603" i="1"/>
  <c r="H653" i="1" s="1"/>
  <c r="L602" i="1"/>
  <c r="G653" i="1" s="1"/>
  <c r="L601" i="1"/>
  <c r="L604" i="1" s="1"/>
  <c r="C40" i="10"/>
  <c r="F52" i="1"/>
  <c r="F104" i="1" s="1"/>
  <c r="G52" i="1"/>
  <c r="G104" i="1" s="1"/>
  <c r="H52" i="1"/>
  <c r="E48" i="2" s="1"/>
  <c r="E55" i="2" s="1"/>
  <c r="H104" i="1"/>
  <c r="I52" i="1"/>
  <c r="F48" i="2" s="1"/>
  <c r="F71" i="1"/>
  <c r="F86" i="1"/>
  <c r="F103" i="1"/>
  <c r="G103" i="1"/>
  <c r="H71" i="1"/>
  <c r="H86" i="1"/>
  <c r="I103" i="1"/>
  <c r="I104" i="1"/>
  <c r="J103" i="1"/>
  <c r="J104" i="1" s="1"/>
  <c r="G113" i="1"/>
  <c r="G132" i="1" s="1"/>
  <c r="H113" i="1"/>
  <c r="H128" i="1"/>
  <c r="H132" i="1"/>
  <c r="I113" i="1"/>
  <c r="I128" i="1"/>
  <c r="I132" i="1"/>
  <c r="J113" i="1"/>
  <c r="J128" i="1"/>
  <c r="J132" i="1"/>
  <c r="F154" i="1"/>
  <c r="G139" i="1"/>
  <c r="D77" i="2" s="1"/>
  <c r="D83" i="2" s="1"/>
  <c r="H154" i="1"/>
  <c r="I139" i="1"/>
  <c r="I154" i="1"/>
  <c r="I161" i="1" s="1"/>
  <c r="C12" i="10"/>
  <c r="C18" i="10"/>
  <c r="L242" i="1"/>
  <c r="L324" i="1"/>
  <c r="E105" i="2" s="1"/>
  <c r="C23" i="10"/>
  <c r="L246" i="1"/>
  <c r="C24" i="10"/>
  <c r="C25" i="10"/>
  <c r="L260" i="1"/>
  <c r="L261" i="1"/>
  <c r="C26" i="10"/>
  <c r="L341" i="1"/>
  <c r="L342" i="1"/>
  <c r="I655" i="1"/>
  <c r="I660" i="1"/>
  <c r="H651" i="1"/>
  <c r="G652" i="1"/>
  <c r="I659" i="1"/>
  <c r="C6" i="10"/>
  <c r="C5" i="10"/>
  <c r="C42" i="10"/>
  <c r="L366" i="1"/>
  <c r="L367" i="1"/>
  <c r="L369" i="1"/>
  <c r="L370" i="1"/>
  <c r="L371" i="1"/>
  <c r="L372" i="1"/>
  <c r="B2" i="10"/>
  <c r="L336" i="1"/>
  <c r="L337" i="1"/>
  <c r="E127" i="2" s="1"/>
  <c r="L338" i="1"/>
  <c r="L339" i="1"/>
  <c r="K343" i="1"/>
  <c r="L516" i="1"/>
  <c r="G539" i="1"/>
  <c r="G542" i="1" s="1"/>
  <c r="L517" i="1"/>
  <c r="G540" i="1"/>
  <c r="L518" i="1"/>
  <c r="G541" i="1"/>
  <c r="L521" i="1"/>
  <c r="H539" i="1"/>
  <c r="H542" i="1" s="1"/>
  <c r="L522" i="1"/>
  <c r="L524" i="1" s="1"/>
  <c r="H540" i="1"/>
  <c r="L523" i="1"/>
  <c r="H541" i="1"/>
  <c r="L526" i="1"/>
  <c r="I539" i="1"/>
  <c r="L527" i="1"/>
  <c r="I540" i="1"/>
  <c r="I542" i="1" s="1"/>
  <c r="L528" i="1"/>
  <c r="I541" i="1" s="1"/>
  <c r="L531" i="1"/>
  <c r="J539" i="1" s="1"/>
  <c r="L532" i="1"/>
  <c r="J540" i="1" s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E19" i="2" s="1"/>
  <c r="F9" i="2"/>
  <c r="I431" i="1"/>
  <c r="J9" i="1" s="1"/>
  <c r="C10" i="2"/>
  <c r="D10" i="2"/>
  <c r="D19" i="2" s="1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F19" i="2" s="1"/>
  <c r="I434" i="1"/>
  <c r="J13" i="1"/>
  <c r="G13" i="2" s="1"/>
  <c r="C14" i="2"/>
  <c r="C19" i="2" s="1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C32" i="2" s="1"/>
  <c r="D22" i="2"/>
  <c r="E22" i="2"/>
  <c r="F22" i="2"/>
  <c r="I440" i="1"/>
  <c r="J23" i="1" s="1"/>
  <c r="C23" i="2"/>
  <c r="D23" i="2"/>
  <c r="E23" i="2"/>
  <c r="F23" i="2"/>
  <c r="F32" i="2" s="1"/>
  <c r="I441" i="1"/>
  <c r="J24" i="1"/>
  <c r="G23" i="2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D32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F42" i="2" s="1"/>
  <c r="C35" i="2"/>
  <c r="D35" i="2"/>
  <c r="E35" i="2"/>
  <c r="F35" i="2"/>
  <c r="C36" i="2"/>
  <c r="D36" i="2"/>
  <c r="D42" i="2" s="1"/>
  <c r="D43" i="2" s="1"/>
  <c r="E36" i="2"/>
  <c r="F36" i="2"/>
  <c r="I446" i="1"/>
  <c r="J37" i="1"/>
  <c r="G36" i="2" s="1"/>
  <c r="C37" i="2"/>
  <c r="D37" i="2"/>
  <c r="E37" i="2"/>
  <c r="F37" i="2"/>
  <c r="I447" i="1"/>
  <c r="J38" i="1"/>
  <c r="C38" i="2"/>
  <c r="D38" i="2"/>
  <c r="E38" i="2"/>
  <c r="E42" i="2" s="1"/>
  <c r="E43" i="2" s="1"/>
  <c r="F38" i="2"/>
  <c r="I448" i="1"/>
  <c r="J40" i="1" s="1"/>
  <c r="C40" i="2"/>
  <c r="E40" i="2"/>
  <c r="F40" i="2"/>
  <c r="I449" i="1"/>
  <c r="I450" i="1" s="1"/>
  <c r="I451" i="1" s="1"/>
  <c r="H632" i="1" s="1"/>
  <c r="J41" i="1"/>
  <c r="G40" i="2" s="1"/>
  <c r="C41" i="2"/>
  <c r="D41" i="2"/>
  <c r="E41" i="2"/>
  <c r="F41" i="2"/>
  <c r="C42" i="2"/>
  <c r="C43" i="2" s="1"/>
  <c r="C48" i="2"/>
  <c r="C49" i="2"/>
  <c r="C54" i="2" s="1"/>
  <c r="E49" i="2"/>
  <c r="C50" i="2"/>
  <c r="E50" i="2"/>
  <c r="C51" i="2"/>
  <c r="D51" i="2"/>
  <c r="E51" i="2"/>
  <c r="F51" i="2"/>
  <c r="D52" i="2"/>
  <c r="D54" i="2" s="1"/>
  <c r="C53" i="2"/>
  <c r="D53" i="2"/>
  <c r="E53" i="2"/>
  <c r="F53" i="2"/>
  <c r="F54" i="2" s="1"/>
  <c r="E54" i="2"/>
  <c r="C58" i="2"/>
  <c r="C59" i="2"/>
  <c r="C62" i="2" s="1"/>
  <c r="C61" i="2"/>
  <c r="D61" i="2"/>
  <c r="E61" i="2"/>
  <c r="E62" i="2" s="1"/>
  <c r="F61" i="2"/>
  <c r="G61" i="2"/>
  <c r="G62" i="2"/>
  <c r="D62" i="2"/>
  <c r="F62" i="2"/>
  <c r="C64" i="2"/>
  <c r="F64" i="2"/>
  <c r="C65" i="2"/>
  <c r="C70" i="2" s="1"/>
  <c r="C73" i="2" s="1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E73" i="2" s="1"/>
  <c r="C71" i="2"/>
  <c r="D71" i="2"/>
  <c r="E71" i="2"/>
  <c r="C72" i="2"/>
  <c r="E72" i="2"/>
  <c r="C77" i="2"/>
  <c r="F77" i="2"/>
  <c r="F83" i="2" s="1"/>
  <c r="C79" i="2"/>
  <c r="E79" i="2"/>
  <c r="F79" i="2"/>
  <c r="C80" i="2"/>
  <c r="C83" i="2"/>
  <c r="F80" i="2"/>
  <c r="C81" i="2"/>
  <c r="D81" i="2"/>
  <c r="E81" i="2"/>
  <c r="F81" i="2"/>
  <c r="C82" i="2"/>
  <c r="C85" i="2"/>
  <c r="F85" i="2"/>
  <c r="C86" i="2"/>
  <c r="F86" i="2"/>
  <c r="D88" i="2"/>
  <c r="D95" i="2" s="1"/>
  <c r="E88" i="2"/>
  <c r="E95" i="2" s="1"/>
  <c r="F88" i="2"/>
  <c r="G88" i="2"/>
  <c r="C89" i="2"/>
  <c r="C95" i="2" s="1"/>
  <c r="D89" i="2"/>
  <c r="E89" i="2"/>
  <c r="F89" i="2"/>
  <c r="F95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3" i="2"/>
  <c r="C105" i="2"/>
  <c r="E106" i="2"/>
  <c r="D107" i="2"/>
  <c r="F107" i="2"/>
  <c r="G107" i="2"/>
  <c r="E111" i="2"/>
  <c r="C113" i="2"/>
  <c r="E114" i="2"/>
  <c r="C117" i="2"/>
  <c r="F120" i="2"/>
  <c r="G120" i="2"/>
  <c r="D126" i="2"/>
  <c r="D136" i="2" s="1"/>
  <c r="E126" i="2"/>
  <c r="F126" i="2"/>
  <c r="K411" i="1"/>
  <c r="K419" i="1"/>
  <c r="K425" i="1"/>
  <c r="K426" i="1" s="1"/>
  <c r="G126" i="2" s="1"/>
  <c r="G136" i="2" s="1"/>
  <c r="L255" i="1"/>
  <c r="C127" i="2"/>
  <c r="L256" i="1"/>
  <c r="C128" i="2" s="1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I490" i="1"/>
  <c r="E153" i="2" s="1"/>
  <c r="J490" i="1"/>
  <c r="F153" i="2" s="1"/>
  <c r="B154" i="2"/>
  <c r="G154" i="2"/>
  <c r="C154" i="2"/>
  <c r="D154" i="2"/>
  <c r="E154" i="2"/>
  <c r="F154" i="2"/>
  <c r="B155" i="2"/>
  <c r="G155" i="2"/>
  <c r="C155" i="2"/>
  <c r="D155" i="2"/>
  <c r="E155" i="2"/>
  <c r="F155" i="2"/>
  <c r="F493" i="1"/>
  <c r="K493" i="1" s="1"/>
  <c r="B156" i="2"/>
  <c r="G493" i="1"/>
  <c r="C156" i="2"/>
  <c r="H493" i="1"/>
  <c r="D156" i="2" s="1"/>
  <c r="I493" i="1"/>
  <c r="E156" i="2"/>
  <c r="J493" i="1"/>
  <c r="F156" i="2" s="1"/>
  <c r="F19" i="1"/>
  <c r="G19" i="1"/>
  <c r="H19" i="1"/>
  <c r="I19" i="1"/>
  <c r="G610" i="1" s="1"/>
  <c r="J610" i="1" s="1"/>
  <c r="G33" i="1"/>
  <c r="H33" i="1"/>
  <c r="I33" i="1"/>
  <c r="F43" i="1"/>
  <c r="G43" i="1"/>
  <c r="G44" i="1" s="1"/>
  <c r="H608" i="1" s="1"/>
  <c r="I43" i="1"/>
  <c r="I44" i="1" s="1"/>
  <c r="H610" i="1" s="1"/>
  <c r="F169" i="1"/>
  <c r="I169" i="1"/>
  <c r="I184" i="1" s="1"/>
  <c r="F175" i="1"/>
  <c r="F184" i="1" s="1"/>
  <c r="H175" i="1"/>
  <c r="H184" i="1" s="1"/>
  <c r="I175" i="1"/>
  <c r="J175" i="1"/>
  <c r="G635" i="1" s="1"/>
  <c r="J635" i="1" s="1"/>
  <c r="F180" i="1"/>
  <c r="G180" i="1"/>
  <c r="H180" i="1"/>
  <c r="I180" i="1"/>
  <c r="F203" i="1"/>
  <c r="F249" i="1" s="1"/>
  <c r="F263" i="1" s="1"/>
  <c r="K203" i="1"/>
  <c r="K249" i="1" s="1"/>
  <c r="K263" i="1" s="1"/>
  <c r="F221" i="1"/>
  <c r="G221" i="1"/>
  <c r="H221" i="1"/>
  <c r="I221" i="1"/>
  <c r="J221" i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H400" i="1" s="1"/>
  <c r="H634" i="1" s="1"/>
  <c r="J634" i="1" s="1"/>
  <c r="I399" i="1"/>
  <c r="F400" i="1"/>
  <c r="H633" i="1" s="1"/>
  <c r="J633" i="1" s="1"/>
  <c r="G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J426" i="1" s="1"/>
  <c r="I426" i="1"/>
  <c r="F438" i="1"/>
  <c r="G629" i="1" s="1"/>
  <c r="G438" i="1"/>
  <c r="H438" i="1"/>
  <c r="F444" i="1"/>
  <c r="G444" i="1"/>
  <c r="G451" i="1" s="1"/>
  <c r="H630" i="1" s="1"/>
  <c r="J630" i="1" s="1"/>
  <c r="H444" i="1"/>
  <c r="I444" i="1"/>
  <c r="F450" i="1"/>
  <c r="G450" i="1"/>
  <c r="H450" i="1"/>
  <c r="F451" i="1"/>
  <c r="H629" i="1" s="1"/>
  <c r="H451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48" i="1"/>
  <c r="L550" i="1" s="1"/>
  <c r="L549" i="1"/>
  <c r="F550" i="1"/>
  <c r="F561" i="1" s="1"/>
  <c r="G550" i="1"/>
  <c r="G561" i="1" s="1"/>
  <c r="H550" i="1"/>
  <c r="H561" i="1" s="1"/>
  <c r="I550" i="1"/>
  <c r="J550" i="1"/>
  <c r="J561" i="1"/>
  <c r="K550" i="1"/>
  <c r="K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K592" i="1"/>
  <c r="K593" i="1"/>
  <c r="I595" i="1"/>
  <c r="J595" i="1"/>
  <c r="F604" i="1"/>
  <c r="G604" i="1"/>
  <c r="H604" i="1"/>
  <c r="I604" i="1"/>
  <c r="J604" i="1"/>
  <c r="K604" i="1"/>
  <c r="G607" i="1"/>
  <c r="G608" i="1"/>
  <c r="G609" i="1"/>
  <c r="G612" i="1"/>
  <c r="G615" i="1"/>
  <c r="G624" i="1"/>
  <c r="H628" i="1"/>
  <c r="G630" i="1"/>
  <c r="G631" i="1"/>
  <c r="J631" i="1" s="1"/>
  <c r="H631" i="1"/>
  <c r="G633" i="1"/>
  <c r="G634" i="1"/>
  <c r="H635" i="1"/>
  <c r="H639" i="1"/>
  <c r="G640" i="1"/>
  <c r="J640" i="1" s="1"/>
  <c r="H641" i="1"/>
  <c r="G642" i="1"/>
  <c r="H642" i="1"/>
  <c r="J642" i="1" s="1"/>
  <c r="G643" i="1"/>
  <c r="H643" i="1"/>
  <c r="J643" i="1" s="1"/>
  <c r="G644" i="1"/>
  <c r="J644" i="1" s="1"/>
  <c r="H644" i="1"/>
  <c r="G645" i="1"/>
  <c r="H645" i="1"/>
  <c r="J645" i="1" s="1"/>
  <c r="G37" i="2"/>
  <c r="F43" i="2" l="1"/>
  <c r="E120" i="2"/>
  <c r="H637" i="1"/>
  <c r="J637" i="1" s="1"/>
  <c r="H249" i="1"/>
  <c r="H263" i="1" s="1"/>
  <c r="L561" i="1"/>
  <c r="H652" i="1"/>
  <c r="G641" i="1"/>
  <c r="J641" i="1" s="1"/>
  <c r="E101" i="2"/>
  <c r="E107" i="2" s="1"/>
  <c r="L282" i="1"/>
  <c r="J330" i="1"/>
  <c r="J344" i="1" s="1"/>
  <c r="F31" i="13"/>
  <c r="C130" i="2"/>
  <c r="L400" i="1"/>
  <c r="J629" i="1"/>
  <c r="G153" i="2"/>
  <c r="G137" i="2"/>
  <c r="G42" i="2"/>
  <c r="G43" i="2" s="1"/>
  <c r="J43" i="1"/>
  <c r="G39" i="2"/>
  <c r="F55" i="2"/>
  <c r="F96" i="2" s="1"/>
  <c r="L239" i="1"/>
  <c r="H650" i="1" s="1"/>
  <c r="H654" i="1" s="1"/>
  <c r="L374" i="1"/>
  <c r="C111" i="2"/>
  <c r="D7" i="13"/>
  <c r="C7" i="13" s="1"/>
  <c r="C16" i="10"/>
  <c r="J249" i="1"/>
  <c r="H594" i="1"/>
  <c r="C55" i="2"/>
  <c r="C96" i="2" s="1"/>
  <c r="G156" i="2"/>
  <c r="G614" i="1"/>
  <c r="H44" i="1"/>
  <c r="H609" i="1" s="1"/>
  <c r="J609" i="1"/>
  <c r="J185" i="1"/>
  <c r="F185" i="1"/>
  <c r="J607" i="1"/>
  <c r="J33" i="1"/>
  <c r="G22" i="2"/>
  <c r="G32" i="2" s="1"/>
  <c r="G514" i="1"/>
  <c r="G535" i="1" s="1"/>
  <c r="L511" i="1"/>
  <c r="E8" i="13"/>
  <c r="C112" i="2"/>
  <c r="C17" i="10"/>
  <c r="J608" i="1"/>
  <c r="J19" i="1"/>
  <c r="G611" i="1" s="1"/>
  <c r="G9" i="2"/>
  <c r="G19" i="2" s="1"/>
  <c r="I185" i="1"/>
  <c r="L426" i="1"/>
  <c r="G628" i="1" s="1"/>
  <c r="J628" i="1" s="1"/>
  <c r="H161" i="1"/>
  <c r="H185" i="1" s="1"/>
  <c r="E77" i="2"/>
  <c r="E83" i="2" s="1"/>
  <c r="E96" i="2" s="1"/>
  <c r="C106" i="2"/>
  <c r="C18" i="12"/>
  <c r="A22" i="12" s="1"/>
  <c r="E13" i="13"/>
  <c r="C13" i="13" s="1"/>
  <c r="C13" i="10"/>
  <c r="H282" i="1"/>
  <c r="H330" i="1" s="1"/>
  <c r="H344" i="1" s="1"/>
  <c r="J184" i="1"/>
  <c r="D119" i="2"/>
  <c r="D120" i="2" s="1"/>
  <c r="D137" i="2" s="1"/>
  <c r="F12" i="13"/>
  <c r="F33" i="13" s="1"/>
  <c r="L190" i="1"/>
  <c r="D48" i="2"/>
  <c r="D55" i="2" s="1"/>
  <c r="D96" i="2" s="1"/>
  <c r="E123" i="2"/>
  <c r="E136" i="2" s="1"/>
  <c r="C29" i="10"/>
  <c r="C15" i="10"/>
  <c r="G154" i="1"/>
  <c r="G161" i="1" s="1"/>
  <c r="F22" i="13"/>
  <c r="C22" i="13" s="1"/>
  <c r="D14" i="13"/>
  <c r="C14" i="13" s="1"/>
  <c r="L189" i="1"/>
  <c r="H511" i="1"/>
  <c r="H514" i="1" s="1"/>
  <c r="K490" i="1"/>
  <c r="H239" i="1"/>
  <c r="L221" i="1"/>
  <c r="G650" i="1" s="1"/>
  <c r="G654" i="1" s="1"/>
  <c r="I438" i="1"/>
  <c r="G632" i="1" s="1"/>
  <c r="J632" i="1" s="1"/>
  <c r="C116" i="2"/>
  <c r="C110" i="2"/>
  <c r="G639" i="1"/>
  <c r="J639" i="1" s="1"/>
  <c r="F652" i="1"/>
  <c r="C9" i="12"/>
  <c r="A13" i="12" s="1"/>
  <c r="H25" i="13"/>
  <c r="C115" i="2"/>
  <c r="L368" i="1"/>
  <c r="F122" i="2" s="1"/>
  <c r="F136" i="2" s="1"/>
  <c r="F137" i="2" s="1"/>
  <c r="C35" i="10"/>
  <c r="G31" i="13"/>
  <c r="G33" i="13" s="1"/>
  <c r="H533" i="1"/>
  <c r="I203" i="1"/>
  <c r="I249" i="1" s="1"/>
  <c r="I263" i="1" s="1"/>
  <c r="C21" i="10"/>
  <c r="D15" i="13"/>
  <c r="C15" i="13" s="1"/>
  <c r="C114" i="2"/>
  <c r="L354" i="1"/>
  <c r="G613" i="1"/>
  <c r="L343" i="1"/>
  <c r="H458" i="1" l="1"/>
  <c r="G619" i="1"/>
  <c r="C39" i="10"/>
  <c r="G185" i="1"/>
  <c r="G621" i="1"/>
  <c r="G636" i="1"/>
  <c r="J636" i="1" s="1"/>
  <c r="C101" i="2"/>
  <c r="L203" i="1"/>
  <c r="C10" i="10"/>
  <c r="H33" i="13"/>
  <c r="C25" i="13"/>
  <c r="I462" i="1"/>
  <c r="G626" i="1"/>
  <c r="E33" i="13"/>
  <c r="D35" i="13" s="1"/>
  <c r="C8" i="13"/>
  <c r="G620" i="1"/>
  <c r="I458" i="1"/>
  <c r="C133" i="2"/>
  <c r="C136" i="2" s="1"/>
  <c r="E137" i="2"/>
  <c r="G462" i="1"/>
  <c r="G625" i="1"/>
  <c r="C27" i="10"/>
  <c r="F458" i="1"/>
  <c r="G617" i="1"/>
  <c r="I652" i="1"/>
  <c r="D5" i="13"/>
  <c r="H595" i="1"/>
  <c r="F653" i="1"/>
  <c r="I653" i="1" s="1"/>
  <c r="K594" i="1"/>
  <c r="K595" i="1" s="1"/>
  <c r="G638" i="1" s="1"/>
  <c r="J638" i="1" s="1"/>
  <c r="H638" i="1"/>
  <c r="J263" i="1"/>
  <c r="G662" i="1"/>
  <c r="G657" i="1"/>
  <c r="D12" i="13"/>
  <c r="C12" i="13" s="1"/>
  <c r="C36" i="10"/>
  <c r="H657" i="1"/>
  <c r="H662" i="1"/>
  <c r="C120" i="2"/>
  <c r="L514" i="1"/>
  <c r="F539" i="1"/>
  <c r="G627" i="1"/>
  <c r="J458" i="1"/>
  <c r="H636" i="1"/>
  <c r="L533" i="1"/>
  <c r="H534" i="1"/>
  <c r="H535" i="1" s="1"/>
  <c r="C102" i="2"/>
  <c r="C11" i="10"/>
  <c r="G616" i="1"/>
  <c r="J44" i="1"/>
  <c r="H611" i="1" s="1"/>
  <c r="J611" i="1" s="1"/>
  <c r="D31" i="13"/>
  <c r="C31" i="13" s="1"/>
  <c r="L330" i="1"/>
  <c r="L344" i="1" s="1"/>
  <c r="C107" i="2" l="1"/>
  <c r="C137" i="2" s="1"/>
  <c r="H625" i="1"/>
  <c r="J625" i="1" s="1"/>
  <c r="G464" i="1"/>
  <c r="H620" i="1"/>
  <c r="J620" i="1" s="1"/>
  <c r="I460" i="1"/>
  <c r="G618" i="1"/>
  <c r="G458" i="1"/>
  <c r="C28" i="10"/>
  <c r="L534" i="1"/>
  <c r="J541" i="1"/>
  <c r="J460" i="1"/>
  <c r="J466" i="1" s="1"/>
  <c r="H616" i="1" s="1"/>
  <c r="J616" i="1" s="1"/>
  <c r="H621" i="1"/>
  <c r="J621" i="1" s="1"/>
  <c r="H627" i="1"/>
  <c r="J627" i="1" s="1"/>
  <c r="D11" i="10"/>
  <c r="D33" i="13"/>
  <c r="D36" i="13" s="1"/>
  <c r="C5" i="13"/>
  <c r="F650" i="1"/>
  <c r="L249" i="1"/>
  <c r="L263" i="1" s="1"/>
  <c r="C41" i="10"/>
  <c r="D36" i="10" s="1"/>
  <c r="H617" i="1"/>
  <c r="J617" i="1" s="1"/>
  <c r="F460" i="1"/>
  <c r="J626" i="1"/>
  <c r="J619" i="1"/>
  <c r="F542" i="1"/>
  <c r="K539" i="1"/>
  <c r="I464" i="1"/>
  <c r="H626" i="1"/>
  <c r="H460" i="1"/>
  <c r="H619" i="1"/>
  <c r="H462" i="1"/>
  <c r="G623" i="1"/>
  <c r="L535" i="1"/>
  <c r="D27" i="10"/>
  <c r="D25" i="10" l="1"/>
  <c r="D22" i="10"/>
  <c r="C30" i="10"/>
  <c r="D23" i="10"/>
  <c r="D20" i="10"/>
  <c r="D24" i="10"/>
  <c r="D12" i="10"/>
  <c r="D19" i="10"/>
  <c r="D18" i="10"/>
  <c r="D26" i="10"/>
  <c r="D17" i="10"/>
  <c r="D13" i="10"/>
  <c r="D15" i="10"/>
  <c r="D16" i="10"/>
  <c r="D21" i="10"/>
  <c r="I650" i="1"/>
  <c r="I654" i="1" s="1"/>
  <c r="F654" i="1"/>
  <c r="H618" i="1"/>
  <c r="J618" i="1" s="1"/>
  <c r="G460" i="1"/>
  <c r="G466" i="1" s="1"/>
  <c r="H613" i="1" s="1"/>
  <c r="J613" i="1" s="1"/>
  <c r="F462" i="1"/>
  <c r="G622" i="1"/>
  <c r="I466" i="1"/>
  <c r="H615" i="1" s="1"/>
  <c r="J615" i="1" s="1"/>
  <c r="H623" i="1"/>
  <c r="J623" i="1" s="1"/>
  <c r="H464" i="1"/>
  <c r="H466" i="1" s="1"/>
  <c r="H614" i="1" s="1"/>
  <c r="J614" i="1" s="1"/>
  <c r="J542" i="1"/>
  <c r="K541" i="1"/>
  <c r="K542" i="1" s="1"/>
  <c r="D39" i="10"/>
  <c r="D40" i="10"/>
  <c r="D37" i="10"/>
  <c r="D38" i="10"/>
  <c r="D35" i="10"/>
  <c r="D10" i="10"/>
  <c r="D41" i="10" l="1"/>
  <c r="F464" i="1"/>
  <c r="F466" i="1" s="1"/>
  <c r="H612" i="1" s="1"/>
  <c r="J612" i="1" s="1"/>
  <c r="H622" i="1"/>
  <c r="J622" i="1" s="1"/>
  <c r="F662" i="1"/>
  <c r="C4" i="10" s="1"/>
  <c r="F657" i="1"/>
  <c r="I662" i="1"/>
  <c r="C7" i="10" s="1"/>
  <c r="I657" i="1"/>
  <c r="D28" i="10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30C49A6-3C8C-4B53-ABF1-745200A2846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0B45AFD-98FF-49BE-B34B-C4E0C6087DA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E8E04B3-3A49-4220-9174-41B5812DAE1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18C2E38-03DE-43C3-8DF0-1E86EE70E5B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67D75F1-724D-4781-AB74-1E199D2058C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2413F09-B6E7-4DCD-B456-875948F2610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46733BA-7EF3-41A2-B4D8-27E7C9AA63B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43CE9A5-4096-427F-8A39-DC7F98E7048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103CFCF-6E1F-43C8-9A59-3813A7AE456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C93E005-2207-4031-BECF-86243384A54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49B2D2E-6FA4-4D81-B837-9B91CB2D04F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BD7B233-2933-41A6-BFF6-2745CE9E494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<sst xmlns="http://schemas.openxmlformats.org/spreadsheetml/2006/main" count="3858" uniqueCount="895">
  <si>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</si>
  <si>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</si>
  <si>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</si>
  <si>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</si>
  <si>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</si>
  <si>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</si>
  <si>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</si>
  <si>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</si>
  <si>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</si>
  <si>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</si>
  <si>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</si>
  <si>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</si>
  <si>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</si>
  <si>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</si>
  <si>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</si>
  <si>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</si>
  <si>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</si>
  <si>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</si>
  <si>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</si>
  <si>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</si>
  <si>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</si>
  <si>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</si>
  <si>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</si>
  <si>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</si>
  <si>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</si>
  <si>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</si>
  <si>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</si>
  <si>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</si>
  <si>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</si>
  <si>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</si>
  <si>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</si>
  <si>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</si>
  <si>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</si>
  <si>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</si>
  <si>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</si>
  <si>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</si>
  <si>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</si>
  <si>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</si>
  <si>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</si>
  <si>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</si>
  <si>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</si>
  <si>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</si>
  <si>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</si>
  <si>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</si>
  <si>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</si>
  <si>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</si>
  <si>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</si>
  <si>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</si>
  <si>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</si>
  <si>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</si>
  <si>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</si>
  <si>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</si>
  <si>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</si>
  <si>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</si>
  <si>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</si>
  <si>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</si>
  <si>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</si>
  <si>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</si>
  <si>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</si>
  <si>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</si>
  <si>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</si>
  <si>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</si>
  <si>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</si>
  <si>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</si>
  <si>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</si>
  <si>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</si>
  <si>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</si>
  <si>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</si>
  <si>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</si>
  <si>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</si>
  <si>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</si>
  <si>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</si>
  <si>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</si>
  <si>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</si>
  <si>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</si>
  <si>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</si>
  <si>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</si>
  <si>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</si>
  <si>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</si>
  <si>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</si>
  <si>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</si>
  <si>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</si>
  <si>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</si>
  <si>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</si>
  <si>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</si>
  <si>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</si>
  <si>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</si>
  <si>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</si>
  <si>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</si>
  <si>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</si>
  <si>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</si>
  <si>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</si>
  <si>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</si>
  <si>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</si>
  <si>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</si>
  <si>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</si>
  <si>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</si>
  <si>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</si>
  <si>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</si>
  <si>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</si>
  <si>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</si>
  <si>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</si>
  <si>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</si>
  <si>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</si>
  <si>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</si>
  <si>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</si>
  <si>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</si>
  <si>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</si>
  <si>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</si>
  <si>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</si>
  <si>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</si>
  <si>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</si>
  <si>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</si>
  <si>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</si>
  <si>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</si>
  <si>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</si>
  <si>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</si>
  <si>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</si>
  <si>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</si>
  <si>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</si>
  <si>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</si>
  <si>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</si>
  <si>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</si>
  <si>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</si>
  <si>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</si>
  <si>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</si>
  <si>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</si>
  <si>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</si>
  <si>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</si>
  <si>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</si>
  <si>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</si>
  <si>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</si>
  <si>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</si>
  <si>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</si>
  <si>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</si>
  <si>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</si>
  <si>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</si>
  <si>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</si>
  <si>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</si>
  <si>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</si>
  <si>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</si>
  <si>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</si>
  <si>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</si>
  <si>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</si>
  <si>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</si>
  <si>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</si>
  <si>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</si>
  <si>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</si>
  <si>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</si>
  <si>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</si>
  <si>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</si>
  <si>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</si>
  <si>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</si>
  <si>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</si>
  <si>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</si>
  <si>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</si>
  <si>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</si>
  <si>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</si>
  <si>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</si>
  <si>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</si>
  <si>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</si>
  <si>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</si>
  <si>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</si>
  <si>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</si>
  <si>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</si>
  <si>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</si>
  <si>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</si>
  <si>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</si>
  <si>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</si>
  <si>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</si>
  <si>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</si>
  <si>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</si>
  <si>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</si>
  <si>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</si>
  <si>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</si>
  <si>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</si>
  <si>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</si>
  <si>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</si>
  <si>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</si>
  <si>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</si>
  <si>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</si>
  <si>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</si>
  <si>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</si>
  <si>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</si>
  <si>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</si>
  <si>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</si>
  <si>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</si>
  <si>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</si>
  <si>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</si>
  <si>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</si>
  <si>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</si>
  <si>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</si>
  <si>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</si>
  <si>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</si>
  <si>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</si>
  <si>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</si>
  <si>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</si>
  <si>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</si>
  <si>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</si>
  <si>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</si>
  <si>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</si>
  <si>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</si>
  <si>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</si>
  <si>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</si>
  <si>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</si>
  <si>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</si>
  <si>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</si>
  <si>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</si>
  <si>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</si>
  <si>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</si>
  <si>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</si>
  <si>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</si>
  <si>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</si>
  <si>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</si>
  <si>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</si>
  <si>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</si>
  <si>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</si>
  <si>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</si>
  <si>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</si>
  <si>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</si>
  <si>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</si>
  <si>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</si>
  <si>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</si>
  <si>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</si>
  <si>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</si>
  <si>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</si>
  <si>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</si>
  <si>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</si>
  <si>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</si>
  <si>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</si>
  <si>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</si>
  <si>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</si>
  <si>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</si>
  <si>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</si>
  <si>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</si>
  <si>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</si>
  <si>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</si>
  <si>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</si>
  <si>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</si>
  <si>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</si>
  <si>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</si>
  <si>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</si>
  <si>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</si>
  <si>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</si>
  <si>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</si>
  <si>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</si>
  <si>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</si>
  <si>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</si>
  <si>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</si>
  <si>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</si>
  <si>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</si>
  <si>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</si>
  <si>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</si>
  <si>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</si>
  <si>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</si>
  <si>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</si>
  <si>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</si>
  <si>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</si>
  <si>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</si>
  <si>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</si>
  <si>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</si>
  <si>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</si>
  <si>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</si>
  <si>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</si>
  <si>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</si>
  <si>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</si>
  <si>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</si>
  <si>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</si>
  <si>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</si>
  <si>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</si>
  <si>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</si>
  <si>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</si>
  <si>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</si>
  <si>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</si>
  <si>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</si>
  <si>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</si>
  <si>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</si>
  <si>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</si>
  <si>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</si>
  <si>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</si>
  <si>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</si>
  <si>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</si>
  <si>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</si>
  <si>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</si>
  <si>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</si>
  <si>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</si>
  <si>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</si>
  <si>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</si>
  <si>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</si>
  <si>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</si>
  <si>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</si>
  <si>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</si>
  <si>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</si>
  <si>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</si>
  <si>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</si>
  <si>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</si>
  <si>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</si>
  <si>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</si>
  <si>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</si>
  <si>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</si>
  <si>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</si>
  <si>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</si>
  <si>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</si>
  <si>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</si>
  <si>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</si>
  <si>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</si>
  <si>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</si>
  <si>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</si>
  <si>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</si>
  <si>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</si>
  <si>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</si>
  <si>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</si>
  <si>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</si>
  <si>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</si>
  <si>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</si>
  <si>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</si>
  <si>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</si>
  <si>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</si>
  <si>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</si>
  <si>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</si>
  <si>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</si>
  <si>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</si>
  <si>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</si>
  <si>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</si>
  <si>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</si>
  <si>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</si>
  <si>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</si>
  <si>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</si>
  <si>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</si>
  <si>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</si>
  <si>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</si>
  <si>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</si>
  <si>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</si>
  <si>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</si>
  <si>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</si>
  <si>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</si>
  <si>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</si>
  <si>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</si>
  <si>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</si>
  <si>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</si>
  <si>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</si>
  <si>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</si>
  <si>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</si>
  <si>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</si>
  <si>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</si>
  <si>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</si>
  <si>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</si>
  <si>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</si>
  <si>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</si>
  <si>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</si>
  <si>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</si>
  <si>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</si>
  <si>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</si>
  <si>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</si>
  <si>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</si>
  <si>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</si>
  <si>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</si>
  <si>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</si>
  <si>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</si>
  <si>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</si>
  <si>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</si>
  <si>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</si>
  <si>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</si>
  <si>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</si>
  <si>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</si>
  <si>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</si>
  <si>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</si>
  <si>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</si>
  <si>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</si>
  <si>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</si>
  <si>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</si>
  <si>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</si>
  <si>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</si>
  <si>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</si>
  <si>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</si>
  <si>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</si>
  <si>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</si>
  <si>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</si>
  <si>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</si>
  <si>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</si>
  <si>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</si>
  <si>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</si>
  <si>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</si>
  <si>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</si>
  <si>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</si>
  <si>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</si>
  <si>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</si>
  <si>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</si>
  <si>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</si>
  <si>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</si>
  <si>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</si>
  <si>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</si>
  <si>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</si>
  <si>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</si>
  <si>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</si>
  <si>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</si>
  <si>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</si>
  <si>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</si>
  <si>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</si>
  <si>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</si>
  <si>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</si>
  <si>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</si>
  <si>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</si>
  <si>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</si>
  <si>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</si>
  <si>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</si>
  <si>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</si>
  <si>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</si>
  <si>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</si>
  <si>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</si>
  <si>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</si>
  <si>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</si>
  <si>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</si>
  <si>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</si>
  <si>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</si>
  <si>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</si>
  <si>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</si>
  <si>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</si>
  <si>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</si>
  <si>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</si>
  <si>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</si>
  <si>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</si>
  <si>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</si>
  <si>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</si>
  <si>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</si>
  <si>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</si>
  <si>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</si>
  <si>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</si>
  <si>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</si>
  <si>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</si>
  <si>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</si>
  <si>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</si>
  <si>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</si>
  <si>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</si>
  <si>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</si>
  <si>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</si>
  <si>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</si>
  <si>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</si>
  <si>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</si>
  <si>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</si>
  <si>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</si>
  <si>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</si>
  <si>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</si>
  <si>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</si>
  <si>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</si>
  <si>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</si>
  <si>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</si>
  <si>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</si>
  <si>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</si>
  <si>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</si>
  <si>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</si>
  <si>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</si>
  <si>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</si>
  <si>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</si>
  <si>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</si>
  <si>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</si>
  <si>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</si>
  <si>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</si>
  <si>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</si>
  <si>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</si>
  <si>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</si>
  <si>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</si>
  <si>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</si>
  <si>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</si>
  <si>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</si>
  <si>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</si>
  <si>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</si>
  <si>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</si>
  <si>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</si>
  <si>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</si>
  <si>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</si>
  <si>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</si>
  <si>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</si>
  <si>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</si>
  <si>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</si>
  <si>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</si>
  <si>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</si>
  <si>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</si>
  <si>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</si>
  <si>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</si>
  <si>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</si>
  <si>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</si>
  <si>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</si>
  <si>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</si>
  <si>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</si>
  <si>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</si>
  <si>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</si>
  <si>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</si>
  <si>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</si>
  <si>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</si>
  <si>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</si>
  <si>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</si>
  <si>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</si>
  <si>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</si>
  <si>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</si>
  <si>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</si>
  <si>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</si>
  <si>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</si>
  <si>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</si>
  <si>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</si>
  <si>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</si>
  <si>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</si>
  <si>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</si>
  <si>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</si>
  <si>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</si>
  <si>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</si>
  <si>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</si>
  <si>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</si>
  <si>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</si>
  <si>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</si>
  <si>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</si>
  <si>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</si>
  <si>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</si>
  <si>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</si>
  <si>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</si>
  <si>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</si>
  <si>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</si>
  <si>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</si>
  <si>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</si>
  <si>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</si>
  <si>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</si>
  <si>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</si>
  <si>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</si>
  <si>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</si>
  <si>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</si>
  <si>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</si>
  <si>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</si>
  <si>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</si>
  <si>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</si>
  <si>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</si>
  <si>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</si>
  <si>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</si>
  <si>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</si>
  <si>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</si>
  <si>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</si>
  <si>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</si>
  <si>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</si>
  <si>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</si>
  <si>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</si>
  <si>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</si>
  <si>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</si>
  <si>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</si>
  <si>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</si>
  <si>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</si>
  <si>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</si>
  <si>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</si>
  <si>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</si>
  <si>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</si>
  <si>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</si>
  <si>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</si>
  <si>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</si>
  <si>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</si>
  <si>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</si>
  <si>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</si>
  <si>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</si>
  <si>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</si>
  <si>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</si>
  <si>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</si>
  <si>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</si>
  <si>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</si>
  <si>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</si>
  <si>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</si>
  <si>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</si>
  <si>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</si>
  <si>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</si>
  <si>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</si>
  <si>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</si>
  <si>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</si>
  <si>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</si>
  <si>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</si>
  <si>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</si>
  <si>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</si>
  <si>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</si>
  <si>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</si>
  <si>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</si>
  <si>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</si>
  <si>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</si>
  <si>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</si>
  <si>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</si>
  <si>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</si>
  <si>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</si>
  <si>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</si>
  <si>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</si>
  <si>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</si>
  <si>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</si>
  <si>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</si>
  <si>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</si>
  <si>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</si>
  <si>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</si>
  <si>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</si>
  <si>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</si>
  <si>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</si>
  <si>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</si>
  <si>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</si>
  <si>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</si>
  <si>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</si>
  <si>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</si>
  <si>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</si>
  <si>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</si>
  <si>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</si>
  <si>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</si>
  <si>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</si>
  <si>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</si>
  <si>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</si>
  <si>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</si>
  <si>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</si>
  <si>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</si>
  <si>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</si>
  <si>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</si>
  <si>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</si>
  <si>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</si>
  <si>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</si>
  <si>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</si>
  <si>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</si>
  <si>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</si>
  <si>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</si>
  <si>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</si>
  <si>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</si>
  <si>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</si>
  <si>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</si>
  <si>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</si>
  <si>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</si>
  <si>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</si>
  <si>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</si>
  <si>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</si>
  <si>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</si>
  <si>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</si>
  <si>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</si>
  <si>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</si>
  <si>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</si>
  <si>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</si>
  <si>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</si>
  <si>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</si>
  <si>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</si>
  <si>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</si>
  <si>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</si>
  <si>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</si>
  <si>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</si>
  <si>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</si>
  <si>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</si>
  <si>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</si>
  <si>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</si>
  <si>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</si>
  <si>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</si>
  <si>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</si>
  <si>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</si>
  <si>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</si>
  <si>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</si>
  <si>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</si>
  <si>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</si>
  <si>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</si>
  <si>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</si>
  <si>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</si>
  <si>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</si>
  <si>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</si>
  <si>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</si>
  <si>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</si>
  <si>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</si>
  <si>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</si>
  <si>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</si>
  <si>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</si>
  <si>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</si>
  <si>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</si>
  <si>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</si>
  <si>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</si>
  <si>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</si>
  <si>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</si>
  <si>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</si>
  <si>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</si>
  <si>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</si>
  <si>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</si>
  <si>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</si>
  <si>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</si>
  <si>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</si>
  <si>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</si>
  <si>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</si>
  <si>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</si>
  <si>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</si>
  <si>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</si>
  <si>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</si>
  <si>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</si>
  <si>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</si>
  <si>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</si>
  <si>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</si>
  <si>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</si>
  <si>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</si>
  <si>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</si>
  <si>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</si>
  <si>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</si>
  <si>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</si>
  <si>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</si>
  <si>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</si>
  <si>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</si>
  <si>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</si>
  <si>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</si>
  <si>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</si>
  <si>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</si>
  <si>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</si>
  <si>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</si>
  <si>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</si>
  <si>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</si>
  <si>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</si>
  <si>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</si>
  <si>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</si>
  <si>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</si>
  <si>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</si>
  <si>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</si>
  <si>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</si>
  <si>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</si>
  <si>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</si>
  <si>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</si>
  <si>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</si>
  <si>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</si>
  <si>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</si>
  <si>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</si>
  <si>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</si>
  <si>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</si>
  <si>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</si>
  <si>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</si>
  <si>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</si>
  <si>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</si>
  <si>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</si>
  <si>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</si>
  <si>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</si>
  <si>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</si>
  <si>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</si>
  <si>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</si>
  <si>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</si>
  <si>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</si>
  <si>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</si>
  <si>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</si>
  <si>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</si>
  <si>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</si>
  <si>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</si>
  <si>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</si>
  <si>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</si>
  <si>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</si>
  <si>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</si>
  <si>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</si>
  <si>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</si>
  <si>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</si>
  <si>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</si>
  <si>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</si>
  <si>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</si>
  <si>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</si>
  <si>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</si>
  <si>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</si>
  <si>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</si>
  <si>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</si>
  <si>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</si>
  <si>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</si>
  <si>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</si>
  <si>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</si>
  <si>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</si>
  <si>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</si>
  <si>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</si>
  <si>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</si>
  <si>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</si>
  <si>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</si>
  <si>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</si>
  <si>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</si>
  <si>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</si>
  <si>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</si>
  <si>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</si>
  <si>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</si>
  <si>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</si>
  <si>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</si>
  <si>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</si>
  <si>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</si>
  <si>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</si>
  <si>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</si>
  <si>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</si>
  <si>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</si>
  <si>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</si>
  <si>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</si>
  <si>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</si>
  <si>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</si>
  <si>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</si>
  <si>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</si>
  <si>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</si>
  <si>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</si>
  <si>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</si>
  <si>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</si>
  <si>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</si>
  <si>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</si>
  <si>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</si>
  <si>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</si>
  <si>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</si>
  <si>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</si>
  <si>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</si>
  <si>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</si>
  <si>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</si>
  <si>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</si>
  <si>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</si>
  <si>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</si>
  <si>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</si>
  <si>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</si>
  <si>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</si>
  <si>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</si>
  <si>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</si>
  <si>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</si>
  <si>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</si>
  <si>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</si>
  <si>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</si>
  <si>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</si>
  <si>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</si>
  <si>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</si>
  <si>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</si>
  <si>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</si>
  <si>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</si>
  <si>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</si>
  <si>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</si>
  <si>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</si>
  <si>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</si>
  <si>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</si>
  <si>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</si>
  <si>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</si>
  <si>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</si>
  <si>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</si>
  <si>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</si>
  <si>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</si>
  <si>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</si>
  <si>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</si>
  <si>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</si>
  <si>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</si>
  <si>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</si>
  <si>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</si>
  <si>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</si>
  <si>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</si>
  <si>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</si>
  <si>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</si>
  <si>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</si>
  <si>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</si>
  <si>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</si>
  <si>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</si>
  <si>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</si>
  <si>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</si>
  <si>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</si>
  <si>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</si>
  <si>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</si>
  <si>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</si>
  <si>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</si>
  <si>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</si>
  <si>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</si>
  <si>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</si>
  <si>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</si>
  <si>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</si>
  <si>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</si>
  <si>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</si>
  <si>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</si>
  <si>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</si>
  <si>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</si>
  <si>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</si>
  <si>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</si>
  <si>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</si>
  <si>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</si>
  <si>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</si>
  <si>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</si>
  <si>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</si>
  <si>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</si>
  <si>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</si>
  <si>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</si>
  <si>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</si>
  <si>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</si>
  <si>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</si>
  <si>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</si>
  <si>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</si>
  <si>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</si>
  <si>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</si>
  <si>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</si>
  <si>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</si>
  <si>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</si>
  <si>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</si>
  <si>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</si>
  <si>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</si>
  <si>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</si>
  <si>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</si>
  <si>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</si>
  <si>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</si>
  <si>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</si>
  <si>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</si>
  <si>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</si>
  <si>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</si>
  <si>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</si>
  <si>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</si>
  <si>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</si>
  <si>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</si>
  <si>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</si>
  <si>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</si>
  <si>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</si>
  <si>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</si>
  <si>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</si>
  <si>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</si>
  <si>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</si>
  <si>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Cornish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</si>
</sst>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F593-6B8C-44B7-B9E1-B18EB7ED69A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62" sqref="F662:I66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115</v>
      </c>
      <c r="C2" s="21">
        <v>115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-34846+250-7+15208+77350</f>
        <v>57955</v>
      </c>
      <c r="G9" s="18"/>
      <c r="H9" s="18"/>
      <c r="I9" s="18">
        <v>1488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113759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41000</v>
      </c>
      <c r="G13" s="18">
        <v>6163</v>
      </c>
      <c r="H13" s="18">
        <v>26773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8917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107872</v>
      </c>
      <c r="G19" s="41">
        <f>SUM(G9:G18)</f>
        <v>6163</v>
      </c>
      <c r="H19" s="41">
        <f>SUM(H9:H18)</f>
        <v>26773</v>
      </c>
      <c r="I19" s="41">
        <f>SUM(I9:I18)</f>
        <v>1488</v>
      </c>
      <c r="J19" s="41">
        <f>SUM(J9:J18)</f>
        <v>113759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191+8503+4278</f>
        <v>12972</v>
      </c>
      <c r="G23" s="18">
        <v>13171</v>
      </c>
      <c r="H23" s="18">
        <f>-45771+19543</f>
        <v>-26228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-210</v>
      </c>
      <c r="G25" s="18">
        <v>1940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154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15289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28051</v>
      </c>
      <c r="G33" s="41">
        <f>SUM(G23:G32)</f>
        <v>15111</v>
      </c>
      <c r="H33" s="41">
        <f>SUM(H23:H32)</f>
        <v>-26074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15647+6715</f>
        <v>22362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-1940-7008</f>
        <v>-8948</v>
      </c>
      <c r="H41" s="18">
        <f>41275+4496+7076</f>
        <v>52847</v>
      </c>
      <c r="I41" s="18">
        <v>1488</v>
      </c>
      <c r="J41" s="13">
        <f>SUM(I449)</f>
        <v>113759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-191+84290-6715-4278-15647</f>
        <v>57459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79821</v>
      </c>
      <c r="G43" s="41">
        <f>SUM(G35:G42)</f>
        <v>-8948</v>
      </c>
      <c r="H43" s="41">
        <f>SUM(H35:H42)</f>
        <v>52847</v>
      </c>
      <c r="I43" s="41">
        <f>SUM(I35:I42)</f>
        <v>1488</v>
      </c>
      <c r="J43" s="41">
        <f>SUM(J35:J42)</f>
        <v>113759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107872</v>
      </c>
      <c r="G44" s="41">
        <f>G43+G33</f>
        <v>6163</v>
      </c>
      <c r="H44" s="41">
        <f>H43+H33</f>
        <v>26773</v>
      </c>
      <c r="I44" s="41">
        <f>I43+I33</f>
        <v>1488</v>
      </c>
      <c r="J44" s="41">
        <f>J43+J33</f>
        <v>113759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2449043-419481</f>
        <v>2029562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2029562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1591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23305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1278</v>
      </c>
      <c r="G102" s="18"/>
      <c r="H102" s="18">
        <v>49802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2869</v>
      </c>
      <c r="G103" s="41">
        <f>SUM(G88:G102)</f>
        <v>23305</v>
      </c>
      <c r="H103" s="41">
        <f>SUM(H88:H102)</f>
        <v>49802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2032431</v>
      </c>
      <c r="G104" s="41">
        <f>G52+G103</f>
        <v>23305</v>
      </c>
      <c r="H104" s="41">
        <f>H52+H71+H86+H103</f>
        <v>49802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716949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419481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26003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1162433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2160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1489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555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3649</v>
      </c>
      <c r="G128" s="41">
        <f>SUM(G115:G127)</f>
        <v>555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1166082</v>
      </c>
      <c r="G132" s="41">
        <f>G113+SUM(G128:G129)</f>
        <v>555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f>14500+14802</f>
        <v>29302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25094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25094</v>
      </c>
      <c r="G139" s="41">
        <f>SUM(G137:G138)</f>
        <v>0</v>
      </c>
      <c r="H139" s="41">
        <f>SUM(H137:H138)</f>
        <v>29302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6799+8134</f>
        <v>14933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4113+949</f>
        <v>5062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15848-555</f>
        <v>15293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6778</f>
        <v>6778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8806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1000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8806</v>
      </c>
      <c r="G154" s="41">
        <f>SUM(G142:G153)</f>
        <v>15293</v>
      </c>
      <c r="H154" s="41">
        <f>SUM(H142:H153)</f>
        <v>27773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33900</v>
      </c>
      <c r="G161" s="41">
        <f>G139+G154+SUM(G155:G160)</f>
        <v>15293</v>
      </c>
      <c r="H161" s="41">
        <f>H139+H154+SUM(H155:H160)</f>
        <v>57075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459034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459034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18000</v>
      </c>
      <c r="H171" s="18"/>
      <c r="I171" s="18"/>
      <c r="J171" s="18">
        <v>9000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18000</v>
      </c>
      <c r="H175" s="41">
        <f>SUM(H171:H174)</f>
        <v>0</v>
      </c>
      <c r="I175" s="41">
        <f>SUM(I171:I174)</f>
        <v>0</v>
      </c>
      <c r="J175" s="41">
        <f>SUM(J171:J174)</f>
        <v>9000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5500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5500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5500</v>
      </c>
      <c r="G184" s="41">
        <f>G175+SUM(G180:G183)</f>
        <v>18000</v>
      </c>
      <c r="H184" s="41">
        <f>+H175+SUM(H180:H183)</f>
        <v>0</v>
      </c>
      <c r="I184" s="41">
        <f>I169+I175+SUM(I180:I183)</f>
        <v>459034</v>
      </c>
      <c r="J184" s="41">
        <f>J175</f>
        <v>9000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3237913</v>
      </c>
      <c r="G185" s="47">
        <f>G104+G132+G161+G184</f>
        <v>57153</v>
      </c>
      <c r="H185" s="47">
        <f>H104+H132+H161+H184</f>
        <v>106877</v>
      </c>
      <c r="I185" s="47">
        <f>I104+I132+I161+I184</f>
        <v>459034</v>
      </c>
      <c r="J185" s="47">
        <f>J104+J132+J184</f>
        <v>9000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593194+63645+34110</f>
        <v>690949</v>
      </c>
      <c r="G189" s="18">
        <f>144896+8835+579+7320+1345+9228+39457+38280</f>
        <v>249940</v>
      </c>
      <c r="H189" s="18">
        <f>6178+317+7170</f>
        <v>13665</v>
      </c>
      <c r="I189" s="18">
        <f>21128+400+3950+5943+3841+17842+8480</f>
        <v>61584</v>
      </c>
      <c r="J189" s="18">
        <f>9800+5235</f>
        <v>15035</v>
      </c>
      <c r="K189" s="18"/>
      <c r="L189" s="19">
        <f>SUM(F189:K189)</f>
        <v>1031173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87394+118126+825+2163</f>
        <v>208508</v>
      </c>
      <c r="G190" s="18">
        <f>50919+5422+263+2186+411+3238+13848+18945+37+31+131+144</f>
        <v>95575</v>
      </c>
      <c r="H190" s="18">
        <f>14505+28454+1057</f>
        <v>44016</v>
      </c>
      <c r="I190" s="18">
        <f>353+30+51</f>
        <v>434</v>
      </c>
      <c r="J190" s="18"/>
      <c r="K190" s="18"/>
      <c r="L190" s="19">
        <f>SUM(F190:K190)</f>
        <v>348533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2460+1500</f>
        <v>3960</v>
      </c>
      <c r="G192" s="18">
        <f>22+93+137+36+153+88</f>
        <v>529</v>
      </c>
      <c r="H192" s="18">
        <f>2145</f>
        <v>2145</v>
      </c>
      <c r="I192" s="18">
        <v>2091</v>
      </c>
      <c r="J192" s="18"/>
      <c r="K192" s="18"/>
      <c r="L192" s="19">
        <f>SUM(F192:K192)</f>
        <v>8725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36430+31879</f>
        <v>68309</v>
      </c>
      <c r="G194" s="18">
        <f>2694+251+352+54+467+1998+331+56+462+1976+2557</f>
        <v>11198</v>
      </c>
      <c r="H194" s="18"/>
      <c r="I194" s="18">
        <f>955+613+165</f>
        <v>1733</v>
      </c>
      <c r="J194" s="18"/>
      <c r="K194" s="18"/>
      <c r="L194" s="19">
        <f t="shared" ref="L194:L200" si="0">SUM(F194:K194)</f>
        <v>81240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37178</f>
        <v>37178</v>
      </c>
      <c r="G195" s="18">
        <f>419+399+55+485+2074+2982</f>
        <v>6414</v>
      </c>
      <c r="H195" s="18">
        <f>4710</f>
        <v>4710</v>
      </c>
      <c r="I195" s="18">
        <f>2283+1920+371</f>
        <v>4574</v>
      </c>
      <c r="J195" s="18">
        <f>1027</f>
        <v>1027</v>
      </c>
      <c r="K195" s="18"/>
      <c r="L195" s="19">
        <f t="shared" si="0"/>
        <v>53903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269+30+15+188+1000</f>
        <v>1502</v>
      </c>
      <c r="G196" s="18">
        <f>20+84</f>
        <v>104</v>
      </c>
      <c r="H196" s="18">
        <f>7949+8282+2637+156508</f>
        <v>175376</v>
      </c>
      <c r="I196" s="18">
        <f>543</f>
        <v>543</v>
      </c>
      <c r="J196" s="18"/>
      <c r="K196" s="18"/>
      <c r="L196" s="19">
        <f t="shared" si="0"/>
        <v>177525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72028+32323</f>
        <v>104351</v>
      </c>
      <c r="G197" s="18">
        <f>23084+1456+195+1179+230+1561+6774+8725</f>
        <v>43204</v>
      </c>
      <c r="H197" s="18">
        <f>940+919+519+2426+634</f>
        <v>5438</v>
      </c>
      <c r="I197" s="18">
        <f>2100</f>
        <v>2100</v>
      </c>
      <c r="J197" s="18">
        <f>2944</f>
        <v>2944</v>
      </c>
      <c r="K197" s="18">
        <f>825+540</f>
        <v>1365</v>
      </c>
      <c r="L197" s="19">
        <f t="shared" si="0"/>
        <v>159402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88173</f>
        <v>88173</v>
      </c>
      <c r="G199" s="18">
        <f>10397+485+73+702+122+1227+5245+5284</f>
        <v>23535</v>
      </c>
      <c r="H199" s="18">
        <f>16052+3334+4955+1348+51417+21282+5594+7432+32</f>
        <v>111446</v>
      </c>
      <c r="I199" s="18">
        <f>11096+26500+14351+10653</f>
        <v>62600</v>
      </c>
      <c r="J199" s="18"/>
      <c r="K199" s="18"/>
      <c r="L199" s="19">
        <f t="shared" si="0"/>
        <v>285754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7572+127464</f>
        <v>135036</v>
      </c>
      <c r="I200" s="18"/>
      <c r="J200" s="18"/>
      <c r="K200" s="18"/>
      <c r="L200" s="19">
        <f t="shared" si="0"/>
        <v>135036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1202930</v>
      </c>
      <c r="G203" s="41">
        <f t="shared" si="1"/>
        <v>430499</v>
      </c>
      <c r="H203" s="41">
        <f t="shared" si="1"/>
        <v>491832</v>
      </c>
      <c r="I203" s="41">
        <f t="shared" si="1"/>
        <v>135659</v>
      </c>
      <c r="J203" s="41">
        <f t="shared" si="1"/>
        <v>19006</v>
      </c>
      <c r="K203" s="41">
        <f t="shared" si="1"/>
        <v>1365</v>
      </c>
      <c r="L203" s="41">
        <f t="shared" si="1"/>
        <v>2281291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258988+600828</f>
        <v>859816</v>
      </c>
      <c r="I225" s="18"/>
      <c r="J225" s="18"/>
      <c r="K225" s="18"/>
      <c r="L225" s="19">
        <f>SUM(F225:K225)</f>
        <v>859816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57862</f>
        <v>57862</v>
      </c>
      <c r="I226" s="18"/>
      <c r="J226" s="18"/>
      <c r="K226" s="18"/>
      <c r="L226" s="19">
        <f>SUM(F226:K226)</f>
        <v>57862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6960</f>
        <v>6960</v>
      </c>
      <c r="I236" s="18"/>
      <c r="J236" s="18"/>
      <c r="K236" s="18"/>
      <c r="L236" s="19">
        <f t="shared" si="4"/>
        <v>6960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924638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924638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1202930</v>
      </c>
      <c r="G249" s="41">
        <f t="shared" si="8"/>
        <v>430499</v>
      </c>
      <c r="H249" s="41">
        <f t="shared" si="8"/>
        <v>1416470</v>
      </c>
      <c r="I249" s="41">
        <f t="shared" si="8"/>
        <v>135659</v>
      </c>
      <c r="J249" s="41">
        <f t="shared" si="8"/>
        <v>19006</v>
      </c>
      <c r="K249" s="41">
        <f t="shared" si="8"/>
        <v>1365</v>
      </c>
      <c r="L249" s="41">
        <f t="shared" si="8"/>
        <v>3205929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9197</v>
      </c>
      <c r="L253" s="19">
        <f>SUM(F253:K253)</f>
        <v>9197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18000</v>
      </c>
      <c r="L255" s="19">
        <f>SUM(F255:K255)</f>
        <v>18000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9000</f>
        <v>9000</v>
      </c>
      <c r="L258" s="19">
        <f t="shared" si="9"/>
        <v>9000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36197</v>
      </c>
      <c r="L262" s="41">
        <f t="shared" si="9"/>
        <v>36197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1202930</v>
      </c>
      <c r="G263" s="42">
        <f t="shared" si="11"/>
        <v>430499</v>
      </c>
      <c r="H263" s="42">
        <f t="shared" si="11"/>
        <v>1416470</v>
      </c>
      <c r="I263" s="42">
        <f t="shared" si="11"/>
        <v>135659</v>
      </c>
      <c r="J263" s="42">
        <f t="shared" si="11"/>
        <v>19006</v>
      </c>
      <c r="K263" s="42">
        <f t="shared" si="11"/>
        <v>37562</v>
      </c>
      <c r="L263" s="42">
        <f t="shared" si="11"/>
        <v>3242126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400+2609</f>
        <v>3009</v>
      </c>
      <c r="G268" s="18">
        <f>5+37+22+157+32+104</f>
        <v>357</v>
      </c>
      <c r="H268" s="18">
        <f>78</f>
        <v>78</v>
      </c>
      <c r="I268" s="18"/>
      <c r="J268" s="18"/>
      <c r="K268" s="18">
        <f>56+376</f>
        <v>432</v>
      </c>
      <c r="L268" s="19">
        <f>SUM(F268:K268)</f>
        <v>3876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8415</f>
        <v>8415</v>
      </c>
      <c r="G269" s="18">
        <f>122+591</f>
        <v>713</v>
      </c>
      <c r="H269" s="18">
        <f>4912</f>
        <v>4912</v>
      </c>
      <c r="I269" s="18"/>
      <c r="J269" s="18"/>
      <c r="K269" s="18">
        <f>211+480</f>
        <v>691</v>
      </c>
      <c r="L269" s="19">
        <f>SUM(F269:K269)</f>
        <v>14731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21116+10270</f>
        <v>31386</v>
      </c>
      <c r="G271" s="18">
        <f>3822+357+286+1224+1324+1601+149+142+607+450</f>
        <v>9962</v>
      </c>
      <c r="H271" s="18">
        <f>215</f>
        <v>215</v>
      </c>
      <c r="I271" s="18">
        <f>469+1637-3</f>
        <v>2103</v>
      </c>
      <c r="J271" s="18">
        <f>1639</f>
        <v>1639</v>
      </c>
      <c r="K271" s="18"/>
      <c r="L271" s="19">
        <f>SUM(F271:K271)</f>
        <v>45305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1079+7200+13000+4963+252+600+599+1128+800</f>
        <v>29621</v>
      </c>
      <c r="I273" s="18">
        <f>114+513+60</f>
        <v>687</v>
      </c>
      <c r="J273" s="18"/>
      <c r="K273" s="18">
        <f>672+413</f>
        <v>1085</v>
      </c>
      <c r="L273" s="19">
        <f t="shared" ref="L273:L279" si="12">SUM(F273:K273)</f>
        <v>31393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42810</v>
      </c>
      <c r="G282" s="42">
        <f t="shared" si="13"/>
        <v>11032</v>
      </c>
      <c r="H282" s="42">
        <f t="shared" si="13"/>
        <v>34826</v>
      </c>
      <c r="I282" s="42">
        <f t="shared" si="13"/>
        <v>2790</v>
      </c>
      <c r="J282" s="42">
        <f t="shared" si="13"/>
        <v>1639</v>
      </c>
      <c r="K282" s="42">
        <f t="shared" si="13"/>
        <v>2208</v>
      </c>
      <c r="L282" s="41">
        <f t="shared" si="13"/>
        <v>95305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42810</v>
      </c>
      <c r="G330" s="41">
        <f t="shared" si="20"/>
        <v>11032</v>
      </c>
      <c r="H330" s="41">
        <f t="shared" si="20"/>
        <v>34826</v>
      </c>
      <c r="I330" s="41">
        <f t="shared" si="20"/>
        <v>2790</v>
      </c>
      <c r="J330" s="41">
        <f t="shared" si="20"/>
        <v>1639</v>
      </c>
      <c r="K330" s="41">
        <f t="shared" si="20"/>
        <v>2208</v>
      </c>
      <c r="L330" s="41">
        <f t="shared" si="20"/>
        <v>95305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42810</v>
      </c>
      <c r="G344" s="41">
        <f>G330</f>
        <v>11032</v>
      </c>
      <c r="H344" s="41">
        <f>H330</f>
        <v>34826</v>
      </c>
      <c r="I344" s="41">
        <f>I330</f>
        <v>2790</v>
      </c>
      <c r="J344" s="41">
        <f>J330</f>
        <v>1639</v>
      </c>
      <c r="K344" s="47">
        <f>K330+K343</f>
        <v>2208</v>
      </c>
      <c r="L344" s="41">
        <f>L330+L343</f>
        <v>95305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63224</v>
      </c>
      <c r="I350" s="18"/>
      <c r="J350" s="18"/>
      <c r="K350" s="18"/>
      <c r="L350" s="13">
        <f>SUM(F350:K350)</f>
        <v>63224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63224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63224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43898+49217</f>
        <v>93115</v>
      </c>
      <c r="I368" s="18"/>
      <c r="J368" s="18"/>
      <c r="K368" s="18"/>
      <c r="L368" s="13">
        <f t="shared" si="23"/>
        <v>93115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257919</v>
      </c>
      <c r="I371" s="18"/>
      <c r="J371" s="18">
        <v>108000</v>
      </c>
      <c r="K371" s="18"/>
      <c r="L371" s="13">
        <f t="shared" si="23"/>
        <v>365919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351034</v>
      </c>
      <c r="I374" s="41">
        <f t="shared" si="24"/>
        <v>0</v>
      </c>
      <c r="J374" s="47">
        <f t="shared" si="24"/>
        <v>108000</v>
      </c>
      <c r="K374" s="47">
        <f t="shared" si="24"/>
        <v>0</v>
      </c>
      <c r="L374" s="47">
        <f t="shared" si="24"/>
        <v>459034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6000</v>
      </c>
      <c r="H388" s="18"/>
      <c r="I388" s="18"/>
      <c r="J388" s="24" t="s">
        <v>312</v>
      </c>
      <c r="K388" s="24" t="s">
        <v>312</v>
      </c>
      <c r="L388" s="56">
        <f t="shared" si="26"/>
        <v>6000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3000</v>
      </c>
      <c r="H390" s="18"/>
      <c r="I390" s="18"/>
      <c r="J390" s="24" t="s">
        <v>312</v>
      </c>
      <c r="K390" s="24" t="s">
        <v>312</v>
      </c>
      <c r="L390" s="56">
        <f t="shared" si="26"/>
        <v>3000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9000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9000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5500</v>
      </c>
      <c r="L410" s="56">
        <f t="shared" si="27"/>
        <v>5500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5500</v>
      </c>
      <c r="L411" s="47">
        <f t="shared" si="28"/>
        <v>5500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5500</v>
      </c>
      <c r="L426" s="47">
        <f t="shared" si="32"/>
        <v>5500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110259+9000-5500</f>
        <v>113759</v>
      </c>
      <c r="G432" s="18"/>
      <c r="H432" s="18"/>
      <c r="I432" s="56">
        <f t="shared" si="33"/>
        <v>113759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113759</v>
      </c>
      <c r="G438" s="13">
        <f>SUM(G431:G437)</f>
        <v>0</v>
      </c>
      <c r="H438" s="13">
        <f>SUM(H431:H437)</f>
        <v>0</v>
      </c>
      <c r="I438" s="13">
        <f>SUM(I431:I437)</f>
        <v>113759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-5500+119259</f>
        <v>113759</v>
      </c>
      <c r="G449" s="18"/>
      <c r="H449" s="18"/>
      <c r="I449" s="56">
        <f>SUM(F449:H449)</f>
        <v>113759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113759</v>
      </c>
      <c r="G450" s="83">
        <f>SUM(G446:G449)</f>
        <v>0</v>
      </c>
      <c r="H450" s="83">
        <f>SUM(H446:H449)</f>
        <v>0</v>
      </c>
      <c r="I450" s="83">
        <f>SUM(I446:I449)</f>
        <v>113759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113759</v>
      </c>
      <c r="G451" s="42">
        <f>G444+G450</f>
        <v>0</v>
      </c>
      <c r="H451" s="42">
        <f>H444+H450</f>
        <v>0</v>
      </c>
      <c r="I451" s="42">
        <f>I444+I450</f>
        <v>113759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19885</v>
      </c>
      <c r="G455" s="18">
        <v>-5621</v>
      </c>
      <c r="H455" s="18">
        <v>41275</v>
      </c>
      <c r="I455" s="18">
        <v>1488</v>
      </c>
      <c r="J455" s="18">
        <v>110259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3237913</v>
      </c>
      <c r="G458" s="18">
        <f>G185</f>
        <v>57153</v>
      </c>
      <c r="H458" s="18">
        <f>H185</f>
        <v>106877</v>
      </c>
      <c r="I458" s="18">
        <f>I185</f>
        <v>459034</v>
      </c>
      <c r="J458" s="18">
        <f>L400</f>
        <v>9000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84034-19885</f>
        <v>64149</v>
      </c>
      <c r="G459" s="18">
        <f>5621-3923+1046</f>
        <v>2744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3302062</v>
      </c>
      <c r="G460" s="53">
        <f>SUM(G458:G459)</f>
        <v>59897</v>
      </c>
      <c r="H460" s="53">
        <f>SUM(H458:H459)</f>
        <v>106877</v>
      </c>
      <c r="I460" s="53">
        <f>SUM(I458:I459)</f>
        <v>459034</v>
      </c>
      <c r="J460" s="53">
        <f>SUM(J458:J459)</f>
        <v>9000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3242126</v>
      </c>
      <c r="G462" s="18">
        <f>L354</f>
        <v>63224</v>
      </c>
      <c r="H462" s="18">
        <f>L344</f>
        <v>95305</v>
      </c>
      <c r="I462" s="18">
        <f>L374</f>
        <v>459034</v>
      </c>
      <c r="J462" s="18">
        <v>5500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3242126</v>
      </c>
      <c r="G464" s="53">
        <f>SUM(G462:G463)</f>
        <v>63224</v>
      </c>
      <c r="H464" s="53">
        <f>SUM(H462:H463)</f>
        <v>95305</v>
      </c>
      <c r="I464" s="53">
        <f>SUM(I462:I463)</f>
        <v>459034</v>
      </c>
      <c r="J464" s="53">
        <f>SUM(J462:J463)</f>
        <v>5500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79821</v>
      </c>
      <c r="G466" s="53">
        <f>(G455+G460)- G464</f>
        <v>-8948</v>
      </c>
      <c r="H466" s="53">
        <f>(H455+H460)- H464</f>
        <v>52847</v>
      </c>
      <c r="I466" s="53">
        <f>(I455+I460)- I464</f>
        <v>1488</v>
      </c>
      <c r="J466" s="53">
        <f>(J455+J460)- J464</f>
        <v>113759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</f>
        <v>216923</v>
      </c>
      <c r="G511" s="18">
        <f t="shared" si="35"/>
        <v>96288</v>
      </c>
      <c r="H511" s="18">
        <f t="shared" si="35"/>
        <v>48928</v>
      </c>
      <c r="I511" s="18">
        <f t="shared" si="35"/>
        <v>434</v>
      </c>
      <c r="J511" s="18">
        <f t="shared" si="35"/>
        <v>0</v>
      </c>
      <c r="K511" s="18">
        <f t="shared" si="35"/>
        <v>691</v>
      </c>
      <c r="L511" s="88">
        <f>SUM(F511:K511)</f>
        <v>363264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</f>
        <v>0</v>
      </c>
      <c r="G512" s="18">
        <f t="shared" si="36"/>
        <v>0</v>
      </c>
      <c r="H512" s="18">
        <f t="shared" si="36"/>
        <v>0</v>
      </c>
      <c r="I512" s="18">
        <f t="shared" si="36"/>
        <v>0</v>
      </c>
      <c r="J512" s="18">
        <f t="shared" si="36"/>
        <v>0</v>
      </c>
      <c r="K512" s="18">
        <f t="shared" si="36"/>
        <v>0</v>
      </c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</f>
        <v>0</v>
      </c>
      <c r="G513" s="18">
        <f t="shared" si="37"/>
        <v>0</v>
      </c>
      <c r="H513" s="18">
        <f t="shared" si="37"/>
        <v>57862</v>
      </c>
      <c r="I513" s="18">
        <f t="shared" si="37"/>
        <v>0</v>
      </c>
      <c r="J513" s="18">
        <f t="shared" si="37"/>
        <v>0</v>
      </c>
      <c r="K513" s="18">
        <f t="shared" si="37"/>
        <v>0</v>
      </c>
      <c r="L513" s="88">
        <f>SUM(F513:K513)</f>
        <v>57862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216923</v>
      </c>
      <c r="G514" s="108">
        <f t="shared" ref="G514:L514" si="38">SUM(G511:G513)</f>
        <v>96288</v>
      </c>
      <c r="H514" s="108">
        <f t="shared" si="38"/>
        <v>106790</v>
      </c>
      <c r="I514" s="108">
        <f t="shared" si="38"/>
        <v>434</v>
      </c>
      <c r="J514" s="108">
        <f t="shared" si="38"/>
        <v>0</v>
      </c>
      <c r="K514" s="108">
        <f t="shared" si="38"/>
        <v>691</v>
      </c>
      <c r="L514" s="89">
        <f t="shared" si="38"/>
        <v>421126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28454+1057</f>
        <v>29511</v>
      </c>
      <c r="I516" s="18"/>
      <c r="J516" s="18"/>
      <c r="K516" s="18"/>
      <c r="L516" s="88">
        <f>SUM(F516:K516)</f>
        <v>29511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9">SUM(G516:G518)</f>
        <v>0</v>
      </c>
      <c r="H519" s="89">
        <f t="shared" si="39"/>
        <v>29511</v>
      </c>
      <c r="I519" s="89">
        <f t="shared" si="39"/>
        <v>0</v>
      </c>
      <c r="J519" s="89">
        <f t="shared" si="39"/>
        <v>0</v>
      </c>
      <c r="K519" s="89">
        <f t="shared" si="39"/>
        <v>0</v>
      </c>
      <c r="L519" s="89">
        <f t="shared" si="39"/>
        <v>29511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12924</v>
      </c>
      <c r="G521" s="18">
        <v>6409</v>
      </c>
      <c r="H521" s="18"/>
      <c r="I521" s="18">
        <v>750</v>
      </c>
      <c r="J521" s="18"/>
      <c r="K521" s="18"/>
      <c r="L521" s="88">
        <f>SUM(F521:K521)</f>
        <v>20083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12924</v>
      </c>
      <c r="G524" s="89">
        <f t="shared" ref="G524:L524" si="40">SUM(G521:G523)</f>
        <v>6409</v>
      </c>
      <c r="H524" s="89">
        <f t="shared" si="40"/>
        <v>0</v>
      </c>
      <c r="I524" s="89">
        <f t="shared" si="40"/>
        <v>750</v>
      </c>
      <c r="J524" s="89">
        <f t="shared" si="40"/>
        <v>0</v>
      </c>
      <c r="K524" s="89">
        <f t="shared" si="40"/>
        <v>0</v>
      </c>
      <c r="L524" s="89">
        <f t="shared" si="40"/>
        <v>20083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0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H236</f>
        <v>6960</v>
      </c>
      <c r="I533" s="18"/>
      <c r="J533" s="18"/>
      <c r="K533" s="18"/>
      <c r="L533" s="88">
        <f>SUM(F533:K533)</f>
        <v>6960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6960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6960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229847</v>
      </c>
      <c r="G535" s="89">
        <f t="shared" ref="G535:L535" si="43">G514+G519+G524+G529+G534</f>
        <v>102697</v>
      </c>
      <c r="H535" s="89">
        <f t="shared" si="43"/>
        <v>143261</v>
      </c>
      <c r="I535" s="89">
        <f t="shared" si="43"/>
        <v>1184</v>
      </c>
      <c r="J535" s="89">
        <f t="shared" si="43"/>
        <v>0</v>
      </c>
      <c r="K535" s="89">
        <f t="shared" si="43"/>
        <v>691</v>
      </c>
      <c r="L535" s="89">
        <f t="shared" si="43"/>
        <v>477680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363264</v>
      </c>
      <c r="G539" s="87">
        <f>L516</f>
        <v>29511</v>
      </c>
      <c r="H539" s="87">
        <f>L521</f>
        <v>20083</v>
      </c>
      <c r="I539" s="87">
        <f>L526</f>
        <v>0</v>
      </c>
      <c r="J539" s="87">
        <f>L531</f>
        <v>0</v>
      </c>
      <c r="K539" s="87">
        <f>SUM(F539:J539)</f>
        <v>412858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57862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6960</v>
      </c>
      <c r="K541" s="87">
        <f>SUM(F541:J541)</f>
        <v>64822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421126</v>
      </c>
      <c r="G542" s="89">
        <f t="shared" si="44"/>
        <v>29511</v>
      </c>
      <c r="H542" s="89">
        <f t="shared" si="44"/>
        <v>20083</v>
      </c>
      <c r="I542" s="89">
        <f t="shared" si="44"/>
        <v>0</v>
      </c>
      <c r="J542" s="89">
        <f t="shared" si="44"/>
        <v>6960</v>
      </c>
      <c r="K542" s="89">
        <f t="shared" si="44"/>
        <v>477680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0</v>
      </c>
      <c r="G555" s="89">
        <f t="shared" si="46"/>
        <v>0</v>
      </c>
      <c r="H555" s="89">
        <f t="shared" si="46"/>
        <v>0</v>
      </c>
      <c r="I555" s="89">
        <f t="shared" si="46"/>
        <v>0</v>
      </c>
      <c r="J555" s="89">
        <f t="shared" si="46"/>
        <v>0</v>
      </c>
      <c r="K555" s="89">
        <f t="shared" si="46"/>
        <v>0</v>
      </c>
      <c r="L555" s="89">
        <f t="shared" si="46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8">G550+G555+G560</f>
        <v>0</v>
      </c>
      <c r="H561" s="89">
        <f t="shared" si="48"/>
        <v>0</v>
      </c>
      <c r="I561" s="89">
        <f t="shared" si="48"/>
        <v>0</v>
      </c>
      <c r="J561" s="89">
        <f t="shared" si="48"/>
        <v>0</v>
      </c>
      <c r="K561" s="89">
        <f t="shared" si="48"/>
        <v>0</v>
      </c>
      <c r="L561" s="89">
        <f t="shared" si="48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258988</v>
      </c>
      <c r="I565" s="87">
        <f>SUM(F565:H565)</f>
        <v>258988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600828</v>
      </c>
      <c r="I566" s="87">
        <f t="shared" ref="I566:I577" si="49">SUM(F566:H566)</f>
        <v>600828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f>7171</f>
        <v>7171</v>
      </c>
      <c r="G568" s="18"/>
      <c r="H568" s="18"/>
      <c r="I568" s="87">
        <f t="shared" si="49"/>
        <v>7171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9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57862</v>
      </c>
      <c r="I570" s="87">
        <f t="shared" si="49"/>
        <v>57862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9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9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127464</v>
      </c>
      <c r="I581" s="18"/>
      <c r="J581" s="18"/>
      <c r="K581" s="104">
        <f t="shared" ref="K581:K587" si="50">SUM(H581:J581)</f>
        <v>127464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6960</v>
      </c>
      <c r="K582" s="104">
        <f t="shared" si="50"/>
        <v>6960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50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50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7572</v>
      </c>
      <c r="I585" s="18"/>
      <c r="J585" s="18"/>
      <c r="K585" s="104">
        <f t="shared" si="50"/>
        <v>7572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135036</v>
      </c>
      <c r="I588" s="108">
        <f>SUM(I581:I587)</f>
        <v>0</v>
      </c>
      <c r="J588" s="108">
        <f>SUM(J581:J587)</f>
        <v>6960</v>
      </c>
      <c r="K588" s="108">
        <f>SUM(K581:K587)</f>
        <v>141996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20645</v>
      </c>
      <c r="I594" s="18"/>
      <c r="J594" s="18"/>
      <c r="K594" s="104">
        <f>SUM(H594:J594)</f>
        <v>20645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20645</v>
      </c>
      <c r="I595" s="108">
        <f>SUM(I592:I594)</f>
        <v>0</v>
      </c>
      <c r="J595" s="108">
        <f>SUM(J592:J594)</f>
        <v>0</v>
      </c>
      <c r="K595" s="108">
        <f>SUM(K592:K594)</f>
        <v>20645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2460</v>
      </c>
      <c r="G601" s="18">
        <f>36+153+88</f>
        <v>277</v>
      </c>
      <c r="H601" s="18"/>
      <c r="I601" s="18"/>
      <c r="J601" s="18"/>
      <c r="K601" s="18"/>
      <c r="L601" s="88">
        <f>SUM(F601:K601)</f>
        <v>2737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2460</v>
      </c>
      <c r="G604" s="108">
        <f t="shared" si="51"/>
        <v>277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0</v>
      </c>
      <c r="L604" s="89">
        <f t="shared" si="51"/>
        <v>2737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107872</v>
      </c>
      <c r="H607" s="109">
        <f>SUM(F44)</f>
        <v>107872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6163</v>
      </c>
      <c r="H608" s="109">
        <f>SUM(G44)</f>
        <v>6163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26773</v>
      </c>
      <c r="H609" s="109">
        <f>SUM(H44)</f>
        <v>26773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1488</v>
      </c>
      <c r="H610" s="109">
        <f>SUM(I44)</f>
        <v>1488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113759</v>
      </c>
      <c r="H611" s="109">
        <f>SUM(J44)</f>
        <v>113759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79821</v>
      </c>
      <c r="H612" s="109">
        <f>F466</f>
        <v>79821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-8948</v>
      </c>
      <c r="H613" s="109">
        <f>G466</f>
        <v>-8948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52847</v>
      </c>
      <c r="H614" s="109">
        <f>H466</f>
        <v>52847</v>
      </c>
      <c r="I614" s="121" t="s">
        <v>110</v>
      </c>
      <c r="J614" s="109">
        <f t="shared" si="52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1488</v>
      </c>
      <c r="H615" s="109">
        <f>I466</f>
        <v>1488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113759</v>
      </c>
      <c r="H616" s="109">
        <f>J466</f>
        <v>113759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3237913</v>
      </c>
      <c r="H617" s="104">
        <f>SUM(F458)</f>
        <v>3237913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57153</v>
      </c>
      <c r="H618" s="104">
        <f>SUM(G458)</f>
        <v>57153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106877</v>
      </c>
      <c r="H619" s="104">
        <f>SUM(H458)</f>
        <v>106877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459034</v>
      </c>
      <c r="H620" s="104">
        <f>SUM(I458)</f>
        <v>459034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9000</v>
      </c>
      <c r="H621" s="104">
        <f>SUM(J458)</f>
        <v>9000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3242126</v>
      </c>
      <c r="H622" s="104">
        <f>SUM(F462)</f>
        <v>3242126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95305</v>
      </c>
      <c r="H623" s="104">
        <f>SUM(H462)</f>
        <v>95305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63224</v>
      </c>
      <c r="H625" s="104">
        <f>SUM(G462)</f>
        <v>63224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459034</v>
      </c>
      <c r="H626" s="104">
        <f>SUM(I462)</f>
        <v>459034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9000</v>
      </c>
      <c r="H627" s="164">
        <f>SUM(J458)</f>
        <v>9000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5500</v>
      </c>
      <c r="H628" s="164">
        <f>SUM(J462)</f>
        <v>5500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113759</v>
      </c>
      <c r="H629" s="104">
        <f>SUM(F451)</f>
        <v>113759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113759</v>
      </c>
      <c r="H632" s="104">
        <f>SUM(I451)</f>
        <v>113759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9000</v>
      </c>
      <c r="H635" s="104">
        <f>G400</f>
        <v>9000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9000</v>
      </c>
      <c r="H636" s="104">
        <f>L400</f>
        <v>9000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141996</v>
      </c>
      <c r="H637" s="104">
        <f>L200+L218+L236</f>
        <v>141996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20645</v>
      </c>
      <c r="H638" s="104">
        <f>(J249+J330)-(J247+J328)</f>
        <v>20645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135036</v>
      </c>
      <c r="H639" s="104">
        <f>H588</f>
        <v>135036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6960</v>
      </c>
      <c r="H641" s="104">
        <f>J588</f>
        <v>6960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18000</v>
      </c>
      <c r="H642" s="104">
        <f>K255+K337</f>
        <v>18000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9000</v>
      </c>
      <c r="H645" s="104">
        <f>K258+K339</f>
        <v>9000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2439820</v>
      </c>
      <c r="G650" s="19">
        <f>(L221+L301+L351)</f>
        <v>0</v>
      </c>
      <c r="H650" s="19">
        <f>(L239+L320+L352)</f>
        <v>924638</v>
      </c>
      <c r="I650" s="19">
        <f>SUM(F650:H650)</f>
        <v>3364458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23305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23305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135036</v>
      </c>
      <c r="G652" s="19">
        <f>(L218+L298)-(J218+J298)</f>
        <v>0</v>
      </c>
      <c r="H652" s="19">
        <f>(L236+L317)-(J236+J317)</f>
        <v>6960</v>
      </c>
      <c r="I652" s="19">
        <f>SUM(F652:H652)</f>
        <v>141996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30553</v>
      </c>
      <c r="G653" s="200">
        <f>SUM(G565:G577)+SUM(I592:I594)+L602</f>
        <v>0</v>
      </c>
      <c r="H653" s="200">
        <f>SUM(H565:H577)+SUM(J592:J594)+L603</f>
        <v>917678</v>
      </c>
      <c r="I653" s="19">
        <f>SUM(F653:H653)</f>
        <v>948231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2250926</v>
      </c>
      <c r="G654" s="19">
        <f>G650-SUM(G651:G653)</f>
        <v>0</v>
      </c>
      <c r="H654" s="19">
        <f>H650-SUM(H651:H653)</f>
        <v>0</v>
      </c>
      <c r="I654" s="19">
        <f>I650-SUM(I651:I653)</f>
        <v>2250926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132.69999999999999</v>
      </c>
      <c r="G655" s="249"/>
      <c r="H655" s="249"/>
      <c r="I655" s="19">
        <f>SUM(F655:H655)</f>
        <v>132.69999999999999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16962.52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16962.52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16962.52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16962.52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F622-EE73-4A7A-9437-B894A3378650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Cornish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693958</v>
      </c>
      <c r="C9" s="230">
        <f>'DOE25'!G189+'DOE25'!G207+'DOE25'!G225+'DOE25'!G268+'DOE25'!G287+'DOE25'!G306</f>
        <v>250297</v>
      </c>
    </row>
    <row r="10" spans="1:3" x14ac:dyDescent="0.2">
      <c r="A10" t="s">
        <v>810</v>
      </c>
      <c r="B10" s="241">
        <f>593194+400+2609</f>
        <v>596203</v>
      </c>
      <c r="C10" s="241">
        <v>232520</v>
      </c>
    </row>
    <row r="11" spans="1:3" x14ac:dyDescent="0.2">
      <c r="A11" t="s">
        <v>811</v>
      </c>
      <c r="B11" s="241">
        <f>63645</f>
        <v>63645</v>
      </c>
      <c r="C11" s="241">
        <v>15168</v>
      </c>
    </row>
    <row r="12" spans="1:3" x14ac:dyDescent="0.2">
      <c r="A12" t="s">
        <v>812</v>
      </c>
      <c r="B12" s="241">
        <v>34110</v>
      </c>
      <c r="C12" s="241">
        <v>2609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693958</v>
      </c>
      <c r="C13" s="232">
        <f>SUM(C10:C12)</f>
        <v>250297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216923</v>
      </c>
      <c r="C18" s="230">
        <f>'DOE25'!G190+'DOE25'!G208+'DOE25'!G226+'DOE25'!G269+'DOE25'!G288+'DOE25'!G307</f>
        <v>96288</v>
      </c>
    </row>
    <row r="19" spans="1:3" x14ac:dyDescent="0.2">
      <c r="A19" t="s">
        <v>810</v>
      </c>
      <c r="B19" s="241">
        <f>87394+2163+8414</f>
        <v>97971</v>
      </c>
      <c r="C19" s="241">
        <v>38210</v>
      </c>
    </row>
    <row r="20" spans="1:3" x14ac:dyDescent="0.2">
      <c r="A20" t="s">
        <v>811</v>
      </c>
      <c r="B20" s="241">
        <f>118127+825</f>
        <v>118952</v>
      </c>
      <c r="C20" s="241">
        <v>58078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216923</v>
      </c>
      <c r="C22" s="232">
        <f>SUM(C19:C21)</f>
        <v>96288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35346</v>
      </c>
      <c r="C36" s="236">
        <f>'DOE25'!G192+'DOE25'!G210+'DOE25'!G228+'DOE25'!G271+'DOE25'!G290+'DOE25'!G309</f>
        <v>10491</v>
      </c>
    </row>
    <row r="37" spans="1:3" x14ac:dyDescent="0.2">
      <c r="A37" t="s">
        <v>810</v>
      </c>
      <c r="B37" s="241">
        <v>2460</v>
      </c>
      <c r="C37" s="241">
        <v>295</v>
      </c>
    </row>
    <row r="38" spans="1:3" x14ac:dyDescent="0.2">
      <c r="A38" t="s">
        <v>811</v>
      </c>
      <c r="B38" s="241">
        <f>21117+10269</f>
        <v>31386</v>
      </c>
      <c r="C38" s="241">
        <v>9615</v>
      </c>
    </row>
    <row r="39" spans="1:3" x14ac:dyDescent="0.2">
      <c r="A39" t="s">
        <v>812</v>
      </c>
      <c r="B39" s="241">
        <v>1500</v>
      </c>
      <c r="C39" s="241">
        <v>581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35346</v>
      </c>
      <c r="C40" s="232">
        <f>SUM(C37:C39)</f>
        <v>10491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6D90-A9E0-430C-9A30-B4ADBF9F75B3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Cornish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2306109</v>
      </c>
      <c r="D5" s="20">
        <f>SUM('DOE25'!L189:L192)+SUM('DOE25'!L207:L210)+SUM('DOE25'!L225:L228)-F5-G5</f>
        <v>2291074</v>
      </c>
      <c r="E5" s="244"/>
      <c r="F5" s="256">
        <f>SUM('DOE25'!J189:J192)+SUM('DOE25'!J207:J210)+SUM('DOE25'!J225:J228)</f>
        <v>15035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81240</v>
      </c>
      <c r="D6" s="20">
        <f>'DOE25'!L194+'DOE25'!L212+'DOE25'!L230-F6-G6</f>
        <v>81240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53903</v>
      </c>
      <c r="D7" s="20">
        <f>'DOE25'!L195+'DOE25'!L213+'DOE25'!L231-F7-G7</f>
        <v>52876</v>
      </c>
      <c r="E7" s="244"/>
      <c r="F7" s="256">
        <f>'DOE25'!J195+'DOE25'!J213+'DOE25'!J231</f>
        <v>1027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119079</v>
      </c>
      <c r="D8" s="244"/>
      <c r="E8" s="20">
        <f>'DOE25'!L196+'DOE25'!L214+'DOE25'!L232-F8-G8-D9-D11</f>
        <v>119079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21015</v>
      </c>
      <c r="D9" s="245">
        <v>21015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8282</v>
      </c>
      <c r="D10" s="244"/>
      <c r="E10" s="245">
        <v>8282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37431</v>
      </c>
      <c r="D11" s="245">
        <f>26924+10507</f>
        <v>37431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159402</v>
      </c>
      <c r="D12" s="20">
        <f>'DOE25'!L197+'DOE25'!L215+'DOE25'!L233-F12-G12</f>
        <v>155093</v>
      </c>
      <c r="E12" s="244"/>
      <c r="F12" s="256">
        <f>'DOE25'!J197+'DOE25'!J215+'DOE25'!J233</f>
        <v>2944</v>
      </c>
      <c r="G12" s="53">
        <f>'DOE25'!K197+'DOE25'!K215+'DOE25'!K233</f>
        <v>1365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285754</v>
      </c>
      <c r="D14" s="20">
        <f>'DOE25'!L199+'DOE25'!L217+'DOE25'!L235-F14-G14</f>
        <v>285754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141996</v>
      </c>
      <c r="D15" s="20">
        <f>'DOE25'!L200+'DOE25'!L218+'DOE25'!L236-F15-G15</f>
        <v>141996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9197</v>
      </c>
      <c r="D25" s="244"/>
      <c r="E25" s="244"/>
      <c r="F25" s="259"/>
      <c r="G25" s="257"/>
      <c r="H25" s="258">
        <f>'DOE25'!L252+'DOE25'!L253+'DOE25'!L333+'DOE25'!L334</f>
        <v>9197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63224</v>
      </c>
      <c r="D29" s="20">
        <f>'DOE25'!L350+'DOE25'!L351+'DOE25'!L352-'DOE25'!I359-F29-G29</f>
        <v>63224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95305</v>
      </c>
      <c r="D31" s="20">
        <f>'DOE25'!L282+'DOE25'!L301+'DOE25'!L320+'DOE25'!L325+'DOE25'!L326+'DOE25'!L327-F31-G31</f>
        <v>91458</v>
      </c>
      <c r="E31" s="244"/>
      <c r="F31" s="256">
        <f>'DOE25'!J282+'DOE25'!J301+'DOE25'!J320+'DOE25'!J325+'DOE25'!J326+'DOE25'!J327</f>
        <v>1639</v>
      </c>
      <c r="G31" s="53">
        <f>'DOE25'!K282+'DOE25'!K301+'DOE25'!K320+'DOE25'!K325+'DOE25'!K326+'DOE25'!K327</f>
        <v>2208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3221161</v>
      </c>
      <c r="E33" s="247">
        <f>SUM(E5:E31)</f>
        <v>127361</v>
      </c>
      <c r="F33" s="247">
        <f>SUM(F5:F31)</f>
        <v>20645</v>
      </c>
      <c r="G33" s="247">
        <f>SUM(G5:G31)</f>
        <v>3573</v>
      </c>
      <c r="H33" s="247">
        <f>SUM(H5:H31)</f>
        <v>9197</v>
      </c>
    </row>
    <row r="35" spans="2:8" ht="12" thickBot="1" x14ac:dyDescent="0.25">
      <c r="B35" s="254" t="s">
        <v>878</v>
      </c>
      <c r="D35" s="255">
        <f>E33</f>
        <v>127361</v>
      </c>
      <c r="E35" s="250"/>
    </row>
    <row r="36" spans="2:8" ht="12" thickTop="1" x14ac:dyDescent="0.2">
      <c r="B36" t="s">
        <v>846</v>
      </c>
      <c r="D36" s="20">
        <f>D33</f>
        <v>3221161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4D1-4BD0-4E82-AE50-B0B8CF187D9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57955</v>
      </c>
      <c r="D9" s="95">
        <f>'DOE25'!G9</f>
        <v>0</v>
      </c>
      <c r="E9" s="95">
        <f>'DOE25'!H9</f>
        <v>0</v>
      </c>
      <c r="F9" s="95">
        <f>'DOE25'!I9</f>
        <v>1488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113759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41000</v>
      </c>
      <c r="D13" s="95">
        <f>'DOE25'!G13</f>
        <v>6163</v>
      </c>
      <c r="E13" s="95">
        <f>'DOE25'!H13</f>
        <v>26773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8917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107872</v>
      </c>
      <c r="D19" s="41">
        <f>SUM(D9:D18)</f>
        <v>6163</v>
      </c>
      <c r="E19" s="41">
        <f>SUM(E9:E18)</f>
        <v>26773</v>
      </c>
      <c r="F19" s="41">
        <f>SUM(F9:F18)</f>
        <v>1488</v>
      </c>
      <c r="G19" s="41">
        <f>SUM(G9:G18)</f>
        <v>113759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12972</v>
      </c>
      <c r="D22" s="95">
        <f>'DOE25'!G23</f>
        <v>13171</v>
      </c>
      <c r="E22" s="95">
        <f>'DOE25'!H23</f>
        <v>-26228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-210</v>
      </c>
      <c r="D24" s="95">
        <f>'DOE25'!G25</f>
        <v>1940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154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15289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28051</v>
      </c>
      <c r="D32" s="41">
        <f>SUM(D22:D31)</f>
        <v>15111</v>
      </c>
      <c r="E32" s="41">
        <f>SUM(E22:E31)</f>
        <v>-26074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22362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-8948</v>
      </c>
      <c r="E40" s="95">
        <f>'DOE25'!H41</f>
        <v>52847</v>
      </c>
      <c r="F40" s="95">
        <f>'DOE25'!I41</f>
        <v>1488</v>
      </c>
      <c r="G40" s="95">
        <f>'DOE25'!J41</f>
        <v>113759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57459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79821</v>
      </c>
      <c r="D42" s="41">
        <f>SUM(D34:D41)</f>
        <v>-8948</v>
      </c>
      <c r="E42" s="41">
        <f>SUM(E34:E41)</f>
        <v>52847</v>
      </c>
      <c r="F42" s="41">
        <f>SUM(F34:F41)</f>
        <v>1488</v>
      </c>
      <c r="G42" s="41">
        <f>SUM(G34:G41)</f>
        <v>113759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107872</v>
      </c>
      <c r="D43" s="41">
        <f>D42+D32</f>
        <v>6163</v>
      </c>
      <c r="E43" s="41">
        <f>E42+E32</f>
        <v>26773</v>
      </c>
      <c r="F43" s="41">
        <f>F42+F32</f>
        <v>1488</v>
      </c>
      <c r="G43" s="41">
        <f>G42+G32</f>
        <v>113759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2029562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1591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23305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1278</v>
      </c>
      <c r="D53" s="95">
        <f>SUM('DOE25'!G90:G102)</f>
        <v>0</v>
      </c>
      <c r="E53" s="95">
        <f>SUM('DOE25'!H90:H102)</f>
        <v>49802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2869</v>
      </c>
      <c r="D54" s="130">
        <f>SUM(D49:D53)</f>
        <v>23305</v>
      </c>
      <c r="E54" s="130">
        <f>SUM(E49:E53)</f>
        <v>49802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2032431</v>
      </c>
      <c r="D55" s="22">
        <f>D48+D54</f>
        <v>23305</v>
      </c>
      <c r="E55" s="22">
        <f>E48+E54</f>
        <v>49802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716949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419481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26003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1162433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2160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1489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555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3649</v>
      </c>
      <c r="D70" s="130">
        <f>SUM(D64:D69)</f>
        <v>555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1166082</v>
      </c>
      <c r="D73" s="130">
        <f>SUM(D71:D72)+D70+D62</f>
        <v>555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25094</v>
      </c>
      <c r="D77" s="95">
        <f>'DOE25'!G139</f>
        <v>0</v>
      </c>
      <c r="E77" s="95">
        <f>'DOE25'!H139</f>
        <v>29302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8806</v>
      </c>
      <c r="D80" s="95">
        <f>SUM('DOE25'!G145:G153)</f>
        <v>15293</v>
      </c>
      <c r="E80" s="95">
        <f>SUM('DOE25'!H145:H153)</f>
        <v>27773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33900</v>
      </c>
      <c r="D83" s="131">
        <f>SUM(D77:D82)</f>
        <v>15293</v>
      </c>
      <c r="E83" s="131">
        <f>SUM(E77:E82)</f>
        <v>57075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459034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18000</v>
      </c>
      <c r="E88" s="95">
        <f>'DOE25'!H171</f>
        <v>0</v>
      </c>
      <c r="F88" s="95">
        <f>'DOE25'!I171</f>
        <v>0</v>
      </c>
      <c r="G88" s="95">
        <f>'DOE25'!J171</f>
        <v>9000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5500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5500</v>
      </c>
      <c r="D95" s="86">
        <f>SUM(D85:D94)</f>
        <v>18000</v>
      </c>
      <c r="E95" s="86">
        <f>SUM(E85:E94)</f>
        <v>0</v>
      </c>
      <c r="F95" s="86">
        <f>SUM(F85:F94)</f>
        <v>459034</v>
      </c>
      <c r="G95" s="86">
        <f>SUM(G85:G94)</f>
        <v>9000</v>
      </c>
    </row>
    <row r="96" spans="1:7" ht="12.75" thickTop="1" thickBot="1" x14ac:dyDescent="0.25">
      <c r="A96" s="33" t="s">
        <v>796</v>
      </c>
      <c r="C96" s="86">
        <f>C55+C73+C83+C95</f>
        <v>3237913</v>
      </c>
      <c r="D96" s="86">
        <f>D55+D73+D83+D95</f>
        <v>57153</v>
      </c>
      <c r="E96" s="86">
        <f>E55+E73+E83+E95</f>
        <v>106877</v>
      </c>
      <c r="F96" s="86">
        <f>F55+F73+F83+F95</f>
        <v>459034</v>
      </c>
      <c r="G96" s="86">
        <f>G55+G73+G95</f>
        <v>9000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1890989</v>
      </c>
      <c r="D101" s="24" t="s">
        <v>312</v>
      </c>
      <c r="E101" s="95">
        <f>('DOE25'!L268)+('DOE25'!L287)+('DOE25'!L306)</f>
        <v>3876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406395</v>
      </c>
      <c r="D102" s="24" t="s">
        <v>312</v>
      </c>
      <c r="E102" s="95">
        <f>('DOE25'!L269)+('DOE25'!L288)+('DOE25'!L307)</f>
        <v>14731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8725</v>
      </c>
      <c r="D104" s="24" t="s">
        <v>312</v>
      </c>
      <c r="E104" s="95">
        <f>+('DOE25'!L271)+('DOE25'!L290)+('DOE25'!L309)</f>
        <v>45305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2306109</v>
      </c>
      <c r="D107" s="86">
        <f>SUM(D101:D106)</f>
        <v>0</v>
      </c>
      <c r="E107" s="86">
        <f>SUM(E101:E106)</f>
        <v>63912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81240</v>
      </c>
      <c r="D110" s="24" t="s">
        <v>312</v>
      </c>
      <c r="E110" s="95">
        <f>+('DOE25'!L273)+('DOE25'!L292)+('DOE25'!L311)</f>
        <v>31393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53903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177525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159402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285754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141996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63224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899820</v>
      </c>
      <c r="D120" s="86">
        <f>SUM(D110:D119)</f>
        <v>63224</v>
      </c>
      <c r="E120" s="86">
        <f>SUM(E110:E119)</f>
        <v>31393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459034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9197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5500</v>
      </c>
    </row>
    <row r="127" spans="1:7" x14ac:dyDescent="0.2">
      <c r="A127" t="s">
        <v>256</v>
      </c>
      <c r="B127" s="32" t="s">
        <v>257</v>
      </c>
      <c r="C127" s="95">
        <f>'DOE25'!L255</f>
        <v>18000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9000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36197</v>
      </c>
      <c r="D136" s="141">
        <f>SUM(D122:D135)</f>
        <v>0</v>
      </c>
      <c r="E136" s="141">
        <f>SUM(E122:E135)</f>
        <v>0</v>
      </c>
      <c r="F136" s="141">
        <f>SUM(F122:F135)</f>
        <v>459034</v>
      </c>
      <c r="G136" s="141">
        <f>SUM(G122:G135)</f>
        <v>5500</v>
      </c>
    </row>
    <row r="137" spans="1:9" ht="12.75" thickTop="1" thickBot="1" x14ac:dyDescent="0.25">
      <c r="A137" s="33" t="s">
        <v>267</v>
      </c>
      <c r="C137" s="86">
        <f>(C107+C120+C136)</f>
        <v>3242126</v>
      </c>
      <c r="D137" s="86">
        <f>(D107+D120+D136)</f>
        <v>63224</v>
      </c>
      <c r="E137" s="86">
        <f>(E107+E120+E136)</f>
        <v>95305</v>
      </c>
      <c r="F137" s="86">
        <f>(F107+F120+F136)</f>
        <v>459034</v>
      </c>
      <c r="G137" s="86">
        <f>(G107+G120+G136)</f>
        <v>5500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591B-F89C-43FE-ACC7-353C1156D701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Cornish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16963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16963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1894865</v>
      </c>
      <c r="D10" s="182">
        <f>ROUND((C10/$C$28)*100,1)</f>
        <v>56.6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421126</v>
      </c>
      <c r="D11" s="182">
        <f>ROUND((C11/$C$28)*100,1)</f>
        <v>12.6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54030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112633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53903</v>
      </c>
      <c r="D16" s="182">
        <f t="shared" si="0"/>
        <v>1.6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177525</v>
      </c>
      <c r="D17" s="182">
        <f t="shared" si="0"/>
        <v>5.3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159402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285754</v>
      </c>
      <c r="D20" s="182">
        <f t="shared" si="0"/>
        <v>8.5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141996</v>
      </c>
      <c r="D21" s="182">
        <f t="shared" si="0"/>
        <v>4.2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9197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39919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3350350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459034</v>
      </c>
    </row>
    <row r="30" spans="1:4" x14ac:dyDescent="0.2">
      <c r="B30" s="187" t="s">
        <v>760</v>
      </c>
      <c r="C30" s="180">
        <f>SUM(C28:C29)</f>
        <v>3809384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2029562</v>
      </c>
      <c r="D35" s="182">
        <f t="shared" ref="D35:D40" si="1">ROUND((C35/$C$41)*100,1)</f>
        <v>60.5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52671</v>
      </c>
      <c r="D36" s="182">
        <f t="shared" si="1"/>
        <v>1.6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1162433</v>
      </c>
      <c r="D37" s="182">
        <f t="shared" si="1"/>
        <v>34.6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4204</v>
      </c>
      <c r="D38" s="182">
        <f t="shared" si="1"/>
        <v>0.1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106268</v>
      </c>
      <c r="D39" s="182">
        <f t="shared" si="1"/>
        <v>3.2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3355138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459034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B692-E103-4E78-A8E6-17396C9F2AF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Cornish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DP40:DZ40"/>
    <mergeCell ref="C51:M51"/>
    <mergeCell ref="C43:M43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CC39:CM39"/>
    <mergeCell ref="CP39:CZ39"/>
    <mergeCell ref="IP39:IV39"/>
    <mergeCell ref="EP39:EZ39"/>
    <mergeCell ref="FC39:FM39"/>
    <mergeCell ref="FP39:FZ39"/>
    <mergeCell ref="GP39:GZ39"/>
    <mergeCell ref="GC38:GM38"/>
    <mergeCell ref="GP38:GZ38"/>
    <mergeCell ref="HC38:HM38"/>
    <mergeCell ref="HP38:HZ38"/>
    <mergeCell ref="IC38:IM38"/>
    <mergeCell ref="IP38:IV38"/>
    <mergeCell ref="DC38:DM38"/>
    <mergeCell ref="DP38:DZ38"/>
    <mergeCell ref="EC38:EM38"/>
    <mergeCell ref="EP38:EZ38"/>
    <mergeCell ref="FC38:FM38"/>
    <mergeCell ref="FP38:FZ38"/>
    <mergeCell ref="HC32:HM32"/>
    <mergeCell ref="DC32:DM32"/>
    <mergeCell ref="DP32:DZ32"/>
    <mergeCell ref="EC32:EM32"/>
    <mergeCell ref="EP32:EZ32"/>
    <mergeCell ref="FP32:FZ32"/>
    <mergeCell ref="GC32:G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2011-08-19T14:53:50Z</cp:lastPrinted>
  <dcterms:created xsi:type="dcterms:W3CDTF">1997-12-04T19:04:30Z</dcterms:created>
  <dcterms:modified xsi:type="dcterms:W3CDTF">2025-01-09T20:42:09Z</dcterms:modified>
</cp:coreProperties>
</file>