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DE038639-C809-4C64-9D08-A4A26187489E}" xr6:coauthVersionLast="47" xr6:coauthVersionMax="47" xr10:uidLastSave="{00000000-0000-0000-0000-000000000000}"/>
  <workbookProtection workbookPassword="B30A" lockStructure="1"/>
  <bookViews>
    <workbookView xWindow="28680" yWindow="-120" windowWidth="29040" windowHeight="15990" tabRatio="855" xr2:uid="{DB8BBC42-8795-4F18-A935-C59F0FEF3903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1" i="1" l="1"/>
  <c r="I511" i="1"/>
  <c r="H511" i="1"/>
  <c r="G511" i="1"/>
  <c r="F511" i="1"/>
  <c r="H199" i="1"/>
  <c r="L199" i="1"/>
  <c r="H200" i="1"/>
  <c r="L200" i="1"/>
  <c r="H196" i="1"/>
  <c r="L196" i="1"/>
  <c r="H190" i="1"/>
  <c r="F42" i="1"/>
  <c r="D11" i="13"/>
  <c r="C11" i="13" s="1"/>
  <c r="K275" i="1"/>
  <c r="G274" i="1"/>
  <c r="L274" i="1" s="1"/>
  <c r="E111" i="2" s="1"/>
  <c r="I269" i="1"/>
  <c r="J268" i="1"/>
  <c r="I268" i="1"/>
  <c r="G268" i="1"/>
  <c r="L268" i="1" s="1"/>
  <c r="F268" i="1"/>
  <c r="J455" i="1"/>
  <c r="F113" i="1"/>
  <c r="F132" i="1" s="1"/>
  <c r="F154" i="1"/>
  <c r="F161" i="1"/>
  <c r="I594" i="1"/>
  <c r="H532" i="1"/>
  <c r="I581" i="1"/>
  <c r="F49" i="1"/>
  <c r="F52" i="1" s="1"/>
  <c r="H218" i="1"/>
  <c r="H232" i="1"/>
  <c r="L232" i="1" s="1"/>
  <c r="H214" i="1"/>
  <c r="G197" i="1"/>
  <c r="G521" i="1" s="1"/>
  <c r="I199" i="1"/>
  <c r="G199" i="1"/>
  <c r="F190" i="1"/>
  <c r="L190" i="1" s="1"/>
  <c r="H189" i="1"/>
  <c r="L189" i="1" s="1"/>
  <c r="I189" i="1"/>
  <c r="F152" i="1"/>
  <c r="C37" i="10"/>
  <c r="C60" i="2"/>
  <c r="B2" i="13"/>
  <c r="F8" i="13"/>
  <c r="G8" i="13"/>
  <c r="L214" i="1"/>
  <c r="D39" i="13"/>
  <c r="F13" i="13"/>
  <c r="G13" i="13"/>
  <c r="L198" i="1"/>
  <c r="E13" i="13" s="1"/>
  <c r="C13" i="13" s="1"/>
  <c r="L216" i="1"/>
  <c r="L234" i="1"/>
  <c r="F16" i="13"/>
  <c r="G16" i="13"/>
  <c r="L201" i="1"/>
  <c r="L219" i="1"/>
  <c r="L237" i="1"/>
  <c r="E16" i="13" s="1"/>
  <c r="C16" i="13" s="1"/>
  <c r="F5" i="13"/>
  <c r="G5" i="13"/>
  <c r="L191" i="1"/>
  <c r="C12" i="10" s="1"/>
  <c r="L192" i="1"/>
  <c r="L207" i="1"/>
  <c r="L208" i="1"/>
  <c r="L209" i="1"/>
  <c r="L210" i="1"/>
  <c r="L225" i="1"/>
  <c r="L226" i="1"/>
  <c r="L227" i="1"/>
  <c r="L239" i="1" s="1"/>
  <c r="H650" i="1" s="1"/>
  <c r="L228" i="1"/>
  <c r="F6" i="13"/>
  <c r="G6" i="13"/>
  <c r="L194" i="1"/>
  <c r="D6" i="13" s="1"/>
  <c r="C6" i="13" s="1"/>
  <c r="L212" i="1"/>
  <c r="L230" i="1"/>
  <c r="F7" i="13"/>
  <c r="G7" i="13"/>
  <c r="L195" i="1"/>
  <c r="L213" i="1"/>
  <c r="D7" i="13" s="1"/>
  <c r="C7" i="13" s="1"/>
  <c r="L231" i="1"/>
  <c r="C16" i="10" s="1"/>
  <c r="F12" i="13"/>
  <c r="G12" i="13"/>
  <c r="L215" i="1"/>
  <c r="L233" i="1"/>
  <c r="F14" i="13"/>
  <c r="G14" i="13"/>
  <c r="D14" i="13" s="1"/>
  <c r="C14" i="13" s="1"/>
  <c r="L217" i="1"/>
  <c r="L235" i="1"/>
  <c r="F15" i="13"/>
  <c r="G15" i="13"/>
  <c r="L218" i="1"/>
  <c r="L236" i="1"/>
  <c r="J581" i="1" s="1"/>
  <c r="F17" i="13"/>
  <c r="G17" i="13"/>
  <c r="L243" i="1"/>
  <c r="D17" i="13" s="1"/>
  <c r="C17" i="13" s="1"/>
  <c r="F18" i="13"/>
  <c r="D18" i="13" s="1"/>
  <c r="C18" i="13" s="1"/>
  <c r="G18" i="13"/>
  <c r="L244" i="1"/>
  <c r="F19" i="13"/>
  <c r="D19" i="13" s="1"/>
  <c r="C19" i="13" s="1"/>
  <c r="G19" i="13"/>
  <c r="L245" i="1"/>
  <c r="F29" i="13"/>
  <c r="G29" i="13"/>
  <c r="L350" i="1"/>
  <c r="D29" i="13" s="1"/>
  <c r="C29" i="13" s="1"/>
  <c r="L351" i="1"/>
  <c r="F651" i="1" s="1"/>
  <c r="L352" i="1"/>
  <c r="I359" i="1"/>
  <c r="J282" i="1"/>
  <c r="F31" i="13" s="1"/>
  <c r="J301" i="1"/>
  <c r="J320" i="1"/>
  <c r="K282" i="1"/>
  <c r="G31" i="13" s="1"/>
  <c r="K301" i="1"/>
  <c r="K320" i="1"/>
  <c r="K330" i="1" s="1"/>
  <c r="K344" i="1" s="1"/>
  <c r="L269" i="1"/>
  <c r="L270" i="1"/>
  <c r="L271" i="1"/>
  <c r="C13" i="10" s="1"/>
  <c r="L273" i="1"/>
  <c r="L275" i="1"/>
  <c r="L276" i="1"/>
  <c r="L277" i="1"/>
  <c r="L278" i="1"/>
  <c r="L279" i="1"/>
  <c r="L280" i="1"/>
  <c r="E117" i="2" s="1"/>
  <c r="L287" i="1"/>
  <c r="L288" i="1"/>
  <c r="L289" i="1"/>
  <c r="L290" i="1"/>
  <c r="L292" i="1"/>
  <c r="L293" i="1"/>
  <c r="L294" i="1"/>
  <c r="L295" i="1"/>
  <c r="L296" i="1"/>
  <c r="L297" i="1"/>
  <c r="L298" i="1"/>
  <c r="C21" i="10" s="1"/>
  <c r="L299" i="1"/>
  <c r="L306" i="1"/>
  <c r="L307" i="1"/>
  <c r="L320" i="1" s="1"/>
  <c r="L308" i="1"/>
  <c r="L309" i="1"/>
  <c r="L311" i="1"/>
  <c r="L312" i="1"/>
  <c r="L313" i="1"/>
  <c r="L314" i="1"/>
  <c r="L315" i="1"/>
  <c r="L316" i="1"/>
  <c r="L317" i="1"/>
  <c r="H652" i="1" s="1"/>
  <c r="L318" i="1"/>
  <c r="L325" i="1"/>
  <c r="L326" i="1"/>
  <c r="L327" i="1"/>
  <c r="L252" i="1"/>
  <c r="L253" i="1"/>
  <c r="C25" i="10" s="1"/>
  <c r="L333" i="1"/>
  <c r="C32" i="10" s="1"/>
  <c r="L334" i="1"/>
  <c r="L247" i="1"/>
  <c r="F22" i="13" s="1"/>
  <c r="C22" i="13" s="1"/>
  <c r="L328" i="1"/>
  <c r="C10" i="13"/>
  <c r="C9" i="13"/>
  <c r="L353" i="1"/>
  <c r="B4" i="12"/>
  <c r="B36" i="12"/>
  <c r="A40" i="12" s="1"/>
  <c r="C36" i="12"/>
  <c r="B40" i="12"/>
  <c r="C40" i="12"/>
  <c r="B27" i="12"/>
  <c r="A31" i="12" s="1"/>
  <c r="C27" i="12"/>
  <c r="B31" i="12"/>
  <c r="C31" i="12"/>
  <c r="B9" i="12"/>
  <c r="B13" i="12"/>
  <c r="C13" i="12"/>
  <c r="B18" i="12"/>
  <c r="B22" i="12"/>
  <c r="C18" i="12"/>
  <c r="C22" i="12"/>
  <c r="B1" i="12"/>
  <c r="L379" i="1"/>
  <c r="L380" i="1"/>
  <c r="L381" i="1"/>
  <c r="L382" i="1"/>
  <c r="L383" i="1"/>
  <c r="L384" i="1"/>
  <c r="L387" i="1"/>
  <c r="L388" i="1"/>
  <c r="L389" i="1"/>
  <c r="L390" i="1"/>
  <c r="L391" i="1"/>
  <c r="L392" i="1"/>
  <c r="L395" i="1"/>
  <c r="L396" i="1"/>
  <c r="L399" i="1" s="1"/>
  <c r="C132" i="2" s="1"/>
  <c r="L397" i="1"/>
  <c r="L398" i="1"/>
  <c r="L258" i="1"/>
  <c r="J52" i="1"/>
  <c r="G48" i="2" s="1"/>
  <c r="G53" i="2"/>
  <c r="F2" i="11"/>
  <c r="L603" i="1"/>
  <c r="L602" i="1"/>
  <c r="G653" i="1" s="1"/>
  <c r="L601" i="1"/>
  <c r="C40" i="10"/>
  <c r="G52" i="1"/>
  <c r="H52" i="1"/>
  <c r="I52" i="1"/>
  <c r="F71" i="1"/>
  <c r="F86" i="1"/>
  <c r="F103" i="1"/>
  <c r="G103" i="1"/>
  <c r="G104" i="1" s="1"/>
  <c r="H71" i="1"/>
  <c r="H104" i="1"/>
  <c r="H86" i="1"/>
  <c r="H103" i="1"/>
  <c r="I103" i="1"/>
  <c r="I104" i="1" s="1"/>
  <c r="I185" i="1" s="1"/>
  <c r="G620" i="1" s="1"/>
  <c r="J620" i="1" s="1"/>
  <c r="F128" i="1"/>
  <c r="G113" i="1"/>
  <c r="G128" i="1"/>
  <c r="G132" i="1"/>
  <c r="H113" i="1"/>
  <c r="H128" i="1"/>
  <c r="H132" i="1"/>
  <c r="I113" i="1"/>
  <c r="I132" i="1" s="1"/>
  <c r="I128" i="1"/>
  <c r="J113" i="1"/>
  <c r="J132" i="1" s="1"/>
  <c r="J128" i="1"/>
  <c r="F139" i="1"/>
  <c r="G139" i="1"/>
  <c r="G161" i="1" s="1"/>
  <c r="C39" i="10" s="1"/>
  <c r="G154" i="1"/>
  <c r="H139" i="1"/>
  <c r="H154" i="1"/>
  <c r="H161" i="1" s="1"/>
  <c r="H458" i="1" s="1"/>
  <c r="I139" i="1"/>
  <c r="I154" i="1"/>
  <c r="I161" i="1"/>
  <c r="C15" i="10"/>
  <c r="C19" i="10"/>
  <c r="L242" i="1"/>
  <c r="C23" i="10" s="1"/>
  <c r="L324" i="1"/>
  <c r="L246" i="1"/>
  <c r="C24" i="10" s="1"/>
  <c r="L260" i="1"/>
  <c r="L261" i="1"/>
  <c r="L341" i="1"/>
  <c r="C26" i="10" s="1"/>
  <c r="L342" i="1"/>
  <c r="I655" i="1"/>
  <c r="I660" i="1"/>
  <c r="I659" i="1"/>
  <c r="C42" i="10"/>
  <c r="L366" i="1"/>
  <c r="L367" i="1"/>
  <c r="L368" i="1"/>
  <c r="L369" i="1"/>
  <c r="L370" i="1"/>
  <c r="L371" i="1"/>
  <c r="L372" i="1"/>
  <c r="B2" i="10"/>
  <c r="L336" i="1"/>
  <c r="L337" i="1"/>
  <c r="L343" i="1" s="1"/>
  <c r="L338" i="1"/>
  <c r="L339" i="1"/>
  <c r="K343" i="1"/>
  <c r="L511" i="1"/>
  <c r="F539" i="1"/>
  <c r="L512" i="1"/>
  <c r="F540" i="1"/>
  <c r="L513" i="1"/>
  <c r="F541" i="1"/>
  <c r="L516" i="1"/>
  <c r="G539" i="1"/>
  <c r="G542" i="1" s="1"/>
  <c r="L517" i="1"/>
  <c r="G540" i="1"/>
  <c r="L518" i="1"/>
  <c r="G541" i="1" s="1"/>
  <c r="L522" i="1"/>
  <c r="H540" i="1"/>
  <c r="L523" i="1"/>
  <c r="H541" i="1"/>
  <c r="L526" i="1"/>
  <c r="I539" i="1" s="1"/>
  <c r="L527" i="1"/>
  <c r="I540" i="1" s="1"/>
  <c r="K540" i="1" s="1"/>
  <c r="L528" i="1"/>
  <c r="I541" i="1"/>
  <c r="L531" i="1"/>
  <c r="J539" i="1" s="1"/>
  <c r="L532" i="1"/>
  <c r="J540" i="1" s="1"/>
  <c r="L533" i="1"/>
  <c r="J541" i="1" s="1"/>
  <c r="E124" i="2"/>
  <c r="E123" i="2"/>
  <c r="K262" i="1"/>
  <c r="J262" i="1"/>
  <c r="I262" i="1"/>
  <c r="H262" i="1"/>
  <c r="G262" i="1"/>
  <c r="F262" i="1"/>
  <c r="C124" i="2"/>
  <c r="C123" i="2"/>
  <c r="A1" i="2"/>
  <c r="A2" i="2"/>
  <c r="C9" i="2"/>
  <c r="D9" i="2"/>
  <c r="D19" i="2" s="1"/>
  <c r="D10" i="2"/>
  <c r="D12" i="2"/>
  <c r="D13" i="2"/>
  <c r="D14" i="2"/>
  <c r="D16" i="2"/>
  <c r="D17" i="2"/>
  <c r="D18" i="2"/>
  <c r="E9" i="2"/>
  <c r="E19" i="2" s="1"/>
  <c r="F9" i="2"/>
  <c r="I431" i="1"/>
  <c r="J9" i="1"/>
  <c r="G9" i="2" s="1"/>
  <c r="C10" i="2"/>
  <c r="E10" i="2"/>
  <c r="F10" i="2"/>
  <c r="C11" i="2"/>
  <c r="C12" i="2"/>
  <c r="E12" i="2"/>
  <c r="F12" i="2"/>
  <c r="I433" i="1"/>
  <c r="J12" i="1" s="1"/>
  <c r="G12" i="2" s="1"/>
  <c r="C13" i="2"/>
  <c r="E13" i="2"/>
  <c r="E14" i="2"/>
  <c r="E16" i="2"/>
  <c r="E17" i="2"/>
  <c r="E18" i="2"/>
  <c r="F13" i="2"/>
  <c r="I434" i="1"/>
  <c r="J13" i="1"/>
  <c r="G13" i="2" s="1"/>
  <c r="C14" i="2"/>
  <c r="F14" i="2"/>
  <c r="F19" i="2" s="1"/>
  <c r="I435" i="1"/>
  <c r="J14" i="1" s="1"/>
  <c r="G14" i="2" s="1"/>
  <c r="F15" i="2"/>
  <c r="C16" i="2"/>
  <c r="F16" i="2"/>
  <c r="C17" i="2"/>
  <c r="F17" i="2"/>
  <c r="I436" i="1"/>
  <c r="J17" i="1" s="1"/>
  <c r="G17" i="2" s="1"/>
  <c r="C18" i="2"/>
  <c r="F18" i="2"/>
  <c r="I437" i="1"/>
  <c r="J18" i="1" s="1"/>
  <c r="G18" i="2" s="1"/>
  <c r="C22" i="2"/>
  <c r="D22" i="2"/>
  <c r="D32" i="2" s="1"/>
  <c r="D23" i="2"/>
  <c r="D24" i="2"/>
  <c r="D25" i="2"/>
  <c r="D28" i="2"/>
  <c r="D29" i="2"/>
  <c r="D30" i="2"/>
  <c r="D31" i="2"/>
  <c r="E22" i="2"/>
  <c r="F22" i="2"/>
  <c r="I440" i="1"/>
  <c r="J23" i="1"/>
  <c r="G22" i="2" s="1"/>
  <c r="C23" i="2"/>
  <c r="C32" i="2" s="1"/>
  <c r="E23" i="2"/>
  <c r="E24" i="2"/>
  <c r="E25" i="2"/>
  <c r="E32" i="2" s="1"/>
  <c r="E28" i="2"/>
  <c r="E29" i="2"/>
  <c r="E30" i="2"/>
  <c r="E31" i="2"/>
  <c r="E34" i="2"/>
  <c r="E35" i="2"/>
  <c r="E42" i="2" s="1"/>
  <c r="E43" i="2" s="1"/>
  <c r="E36" i="2"/>
  <c r="E37" i="2"/>
  <c r="E38" i="2"/>
  <c r="E40" i="2"/>
  <c r="E41" i="2"/>
  <c r="F23" i="2"/>
  <c r="I441" i="1"/>
  <c r="J24" i="1"/>
  <c r="C24" i="2"/>
  <c r="F24" i="2"/>
  <c r="I442" i="1"/>
  <c r="J25" i="1"/>
  <c r="G24" i="2" s="1"/>
  <c r="C25" i="2"/>
  <c r="F25" i="2"/>
  <c r="F32" i="2" s="1"/>
  <c r="F26" i="2"/>
  <c r="F27" i="2"/>
  <c r="F28" i="2"/>
  <c r="F29" i="2"/>
  <c r="F30" i="2"/>
  <c r="F31" i="2"/>
  <c r="C26" i="2"/>
  <c r="C27" i="2"/>
  <c r="C28" i="2"/>
  <c r="C29" i="2"/>
  <c r="C30" i="2"/>
  <c r="C31" i="2"/>
  <c r="I443" i="1"/>
  <c r="J32" i="1" s="1"/>
  <c r="C34" i="2"/>
  <c r="D34" i="2"/>
  <c r="D42" i="2" s="1"/>
  <c r="F34" i="2"/>
  <c r="C35" i="2"/>
  <c r="C42" i="2" s="1"/>
  <c r="D35" i="2"/>
  <c r="F35" i="2"/>
  <c r="C36" i="2"/>
  <c r="D36" i="2"/>
  <c r="F36" i="2"/>
  <c r="I446" i="1"/>
  <c r="J37" i="1"/>
  <c r="C37" i="2"/>
  <c r="D37" i="2"/>
  <c r="F37" i="2"/>
  <c r="I447" i="1"/>
  <c r="J38" i="1"/>
  <c r="G37" i="2" s="1"/>
  <c r="G42" i="2" s="1"/>
  <c r="C38" i="2"/>
  <c r="D38" i="2"/>
  <c r="D40" i="2"/>
  <c r="D41" i="2"/>
  <c r="F38" i="2"/>
  <c r="F40" i="2"/>
  <c r="F42" i="2" s="1"/>
  <c r="F41" i="2"/>
  <c r="I448" i="1"/>
  <c r="J40" i="1"/>
  <c r="G39" i="2" s="1"/>
  <c r="C40" i="2"/>
  <c r="C41" i="2"/>
  <c r="D48" i="2"/>
  <c r="E48" i="2"/>
  <c r="F48" i="2"/>
  <c r="C49" i="2"/>
  <c r="C54" i="2" s="1"/>
  <c r="C50" i="2"/>
  <c r="C51" i="2"/>
  <c r="C53" i="2"/>
  <c r="E49" i="2"/>
  <c r="E54" i="2" s="1"/>
  <c r="E55" i="2" s="1"/>
  <c r="E96" i="2" s="1"/>
  <c r="E50" i="2"/>
  <c r="D51" i="2"/>
  <c r="D52" i="2"/>
  <c r="D54" i="2" s="1"/>
  <c r="D55" i="2" s="1"/>
  <c r="D53" i="2"/>
  <c r="E51" i="2"/>
  <c r="E53" i="2"/>
  <c r="F51" i="2"/>
  <c r="F53" i="2"/>
  <c r="F54" i="2" s="1"/>
  <c r="F55" i="2" s="1"/>
  <c r="F96" i="2" s="1"/>
  <c r="C58" i="2"/>
  <c r="C59" i="2"/>
  <c r="C61" i="2"/>
  <c r="C62" i="2" s="1"/>
  <c r="D61" i="2"/>
  <c r="D62" i="2"/>
  <c r="D71" i="2"/>
  <c r="D69" i="2"/>
  <c r="D70" i="2" s="1"/>
  <c r="D73" i="2" s="1"/>
  <c r="E61" i="2"/>
  <c r="E62" i="2" s="1"/>
  <c r="F61" i="2"/>
  <c r="F62" i="2" s="1"/>
  <c r="G61" i="2"/>
  <c r="G62" i="2"/>
  <c r="C64" i="2"/>
  <c r="C70" i="2" s="1"/>
  <c r="C73" i="2" s="1"/>
  <c r="F64" i="2"/>
  <c r="F70" i="2" s="1"/>
  <c r="F73" i="2" s="1"/>
  <c r="C65" i="2"/>
  <c r="F65" i="2"/>
  <c r="C66" i="2"/>
  <c r="C67" i="2"/>
  <c r="C68" i="2"/>
  <c r="C69" i="2"/>
  <c r="C71" i="2"/>
  <c r="C72" i="2"/>
  <c r="E68" i="2"/>
  <c r="E70" i="2" s="1"/>
  <c r="E73" i="2" s="1"/>
  <c r="F68" i="2"/>
  <c r="E69" i="2"/>
  <c r="E71" i="2"/>
  <c r="E72" i="2"/>
  <c r="F69" i="2"/>
  <c r="G69" i="2"/>
  <c r="G70" i="2"/>
  <c r="G73" i="2"/>
  <c r="F77" i="2"/>
  <c r="F79" i="2"/>
  <c r="F83" i="2" s="1"/>
  <c r="F80" i="2"/>
  <c r="F81" i="2"/>
  <c r="F85" i="2"/>
  <c r="F86" i="2"/>
  <c r="F88" i="2"/>
  <c r="F89" i="2"/>
  <c r="F91" i="2"/>
  <c r="F92" i="2"/>
  <c r="F93" i="2"/>
  <c r="F94" i="2"/>
  <c r="F95" i="2"/>
  <c r="C77" i="2"/>
  <c r="D77" i="2"/>
  <c r="D83" i="2" s="1"/>
  <c r="E77" i="2"/>
  <c r="C79" i="2"/>
  <c r="E79" i="2"/>
  <c r="C80" i="2"/>
  <c r="D80" i="2"/>
  <c r="E80" i="2"/>
  <c r="C81" i="2"/>
  <c r="D81" i="2"/>
  <c r="E81" i="2"/>
  <c r="E83" i="2" s="1"/>
  <c r="C82" i="2"/>
  <c r="C85" i="2"/>
  <c r="C95" i="2" s="1"/>
  <c r="C86" i="2"/>
  <c r="D88" i="2"/>
  <c r="E88" i="2"/>
  <c r="G88" i="2"/>
  <c r="C89" i="2"/>
  <c r="D89" i="2"/>
  <c r="D90" i="2"/>
  <c r="D91" i="2"/>
  <c r="D92" i="2"/>
  <c r="D95" i="2" s="1"/>
  <c r="D93" i="2"/>
  <c r="D94" i="2"/>
  <c r="E89" i="2"/>
  <c r="G89" i="2"/>
  <c r="C90" i="2"/>
  <c r="E90" i="2"/>
  <c r="E91" i="2"/>
  <c r="E92" i="2"/>
  <c r="E93" i="2"/>
  <c r="E94" i="2"/>
  <c r="E95" i="2"/>
  <c r="G90" i="2"/>
  <c r="C91" i="2"/>
  <c r="C92" i="2"/>
  <c r="C93" i="2"/>
  <c r="C94" i="2"/>
  <c r="G95" i="2"/>
  <c r="E102" i="2"/>
  <c r="E103" i="2"/>
  <c r="C104" i="2"/>
  <c r="E104" i="2"/>
  <c r="C105" i="2"/>
  <c r="E105" i="2"/>
  <c r="C106" i="2"/>
  <c r="E106" i="2"/>
  <c r="D107" i="2"/>
  <c r="F107" i="2"/>
  <c r="G107" i="2"/>
  <c r="C110" i="2"/>
  <c r="E110" i="2"/>
  <c r="C111" i="2"/>
  <c r="E113" i="2"/>
  <c r="C114" i="2"/>
  <c r="E114" i="2"/>
  <c r="E115" i="2"/>
  <c r="D126" i="2"/>
  <c r="D136" i="2" s="1"/>
  <c r="F120" i="2"/>
  <c r="G120" i="2"/>
  <c r="E122" i="2"/>
  <c r="F122" i="2"/>
  <c r="F136" i="2" s="1"/>
  <c r="F126" i="2"/>
  <c r="E126" i="2"/>
  <c r="K411" i="1"/>
  <c r="K426" i="1" s="1"/>
  <c r="G126" i="2" s="1"/>
  <c r="G136" i="2" s="1"/>
  <c r="G137" i="2" s="1"/>
  <c r="K419" i="1"/>
  <c r="K425" i="1"/>
  <c r="L255" i="1"/>
  <c r="C127" i="2" s="1"/>
  <c r="L256" i="1"/>
  <c r="C128" i="2" s="1"/>
  <c r="L257" i="1"/>
  <c r="C129" i="2" s="1"/>
  <c r="E129" i="2"/>
  <c r="C134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C149" i="2"/>
  <c r="D149" i="2"/>
  <c r="E149" i="2"/>
  <c r="F149" i="2"/>
  <c r="B150" i="2"/>
  <c r="C150" i="2"/>
  <c r="D150" i="2"/>
  <c r="E150" i="2"/>
  <c r="F150" i="2"/>
  <c r="B151" i="2"/>
  <c r="C151" i="2"/>
  <c r="G151" i="2" s="1"/>
  <c r="D151" i="2"/>
  <c r="E151" i="2"/>
  <c r="F151" i="2"/>
  <c r="B152" i="2"/>
  <c r="C152" i="2"/>
  <c r="D152" i="2"/>
  <c r="E152" i="2"/>
  <c r="F152" i="2"/>
  <c r="F490" i="1"/>
  <c r="B153" i="2" s="1"/>
  <c r="G153" i="2" s="1"/>
  <c r="G490" i="1"/>
  <c r="C153" i="2"/>
  <c r="H490" i="1"/>
  <c r="D153" i="2" s="1"/>
  <c r="I490" i="1"/>
  <c r="E153" i="2" s="1"/>
  <c r="J490" i="1"/>
  <c r="F153" i="2" s="1"/>
  <c r="B154" i="2"/>
  <c r="C154" i="2"/>
  <c r="D154" i="2"/>
  <c r="E154" i="2"/>
  <c r="F154" i="2"/>
  <c r="G154" i="2"/>
  <c r="B155" i="2"/>
  <c r="G155" i="2" s="1"/>
  <c r="C155" i="2"/>
  <c r="D155" i="2"/>
  <c r="E155" i="2"/>
  <c r="F155" i="2"/>
  <c r="F493" i="1"/>
  <c r="K493" i="1" s="1"/>
  <c r="G493" i="1"/>
  <c r="C156" i="2" s="1"/>
  <c r="H493" i="1"/>
  <c r="D156" i="2"/>
  <c r="I493" i="1"/>
  <c r="E156" i="2" s="1"/>
  <c r="J493" i="1"/>
  <c r="F156" i="2" s="1"/>
  <c r="F19" i="1"/>
  <c r="G19" i="1"/>
  <c r="H19" i="1"/>
  <c r="I19" i="1"/>
  <c r="F33" i="1"/>
  <c r="G33" i="1"/>
  <c r="H33" i="1"/>
  <c r="H44" i="1"/>
  <c r="H609" i="1" s="1"/>
  <c r="J609" i="1" s="1"/>
  <c r="I33" i="1"/>
  <c r="F43" i="1"/>
  <c r="G43" i="1"/>
  <c r="G44" i="1" s="1"/>
  <c r="H608" i="1" s="1"/>
  <c r="J608" i="1" s="1"/>
  <c r="H43" i="1"/>
  <c r="I43" i="1"/>
  <c r="I44" i="1" s="1"/>
  <c r="H610" i="1" s="1"/>
  <c r="F169" i="1"/>
  <c r="F184" i="1" s="1"/>
  <c r="I169" i="1"/>
  <c r="F175" i="1"/>
  <c r="G175" i="1"/>
  <c r="G184" i="1" s="1"/>
  <c r="H175" i="1"/>
  <c r="H184" i="1" s="1"/>
  <c r="I175" i="1"/>
  <c r="J175" i="1"/>
  <c r="J184" i="1"/>
  <c r="F180" i="1"/>
  <c r="G180" i="1"/>
  <c r="H180" i="1"/>
  <c r="I180" i="1"/>
  <c r="I184" i="1"/>
  <c r="F203" i="1"/>
  <c r="F249" i="1" s="1"/>
  <c r="F263" i="1" s="1"/>
  <c r="G203" i="1"/>
  <c r="I203" i="1"/>
  <c r="J203" i="1"/>
  <c r="K203" i="1"/>
  <c r="K249" i="1" s="1"/>
  <c r="K263" i="1" s="1"/>
  <c r="F221" i="1"/>
  <c r="G221" i="1"/>
  <c r="H221" i="1"/>
  <c r="I221" i="1"/>
  <c r="J221" i="1"/>
  <c r="K221" i="1"/>
  <c r="F239" i="1"/>
  <c r="G239" i="1"/>
  <c r="H239" i="1"/>
  <c r="I239" i="1"/>
  <c r="J239" i="1"/>
  <c r="J594" i="1" s="1"/>
  <c r="K239" i="1"/>
  <c r="F248" i="1"/>
  <c r="G248" i="1"/>
  <c r="H248" i="1"/>
  <c r="I248" i="1"/>
  <c r="J248" i="1"/>
  <c r="J249" i="1" s="1"/>
  <c r="K248" i="1"/>
  <c r="L248" i="1" s="1"/>
  <c r="L262" i="1"/>
  <c r="F282" i="1"/>
  <c r="F330" i="1" s="1"/>
  <c r="F344" i="1" s="1"/>
  <c r="H282" i="1"/>
  <c r="H330" i="1" s="1"/>
  <c r="H344" i="1" s="1"/>
  <c r="I282" i="1"/>
  <c r="I330" i="1" s="1"/>
  <c r="I344" i="1" s="1"/>
  <c r="F301" i="1"/>
  <c r="G301" i="1"/>
  <c r="H301" i="1"/>
  <c r="I301" i="1"/>
  <c r="F320" i="1"/>
  <c r="G320" i="1"/>
  <c r="H320" i="1"/>
  <c r="I320" i="1"/>
  <c r="F329" i="1"/>
  <c r="L329" i="1" s="1"/>
  <c r="G329" i="1"/>
  <c r="H329" i="1"/>
  <c r="I329" i="1"/>
  <c r="J329" i="1"/>
  <c r="J330" i="1" s="1"/>
  <c r="J344" i="1" s="1"/>
  <c r="H594" i="1" s="1"/>
  <c r="K329" i="1"/>
  <c r="F354" i="1"/>
  <c r="G354" i="1"/>
  <c r="H354" i="1"/>
  <c r="I354" i="1"/>
  <c r="J354" i="1"/>
  <c r="K354" i="1"/>
  <c r="I360" i="1"/>
  <c r="F361" i="1"/>
  <c r="G361" i="1"/>
  <c r="H361" i="1"/>
  <c r="I361" i="1"/>
  <c r="L373" i="1"/>
  <c r="L374" i="1" s="1"/>
  <c r="G626" i="1" s="1"/>
  <c r="J626" i="1" s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J633" i="1" s="1"/>
  <c r="G393" i="1"/>
  <c r="H393" i="1"/>
  <c r="H400" i="1" s="1"/>
  <c r="I393" i="1"/>
  <c r="F399" i="1"/>
  <c r="G399" i="1"/>
  <c r="G400" i="1" s="1"/>
  <c r="H635" i="1" s="1"/>
  <c r="J635" i="1" s="1"/>
  <c r="H399" i="1"/>
  <c r="I399" i="1"/>
  <c r="I400" i="1"/>
  <c r="L405" i="1"/>
  <c r="L411" i="1" s="1"/>
  <c r="L406" i="1"/>
  <c r="L407" i="1"/>
  <c r="L408" i="1"/>
  <c r="L409" i="1"/>
  <c r="L410" i="1"/>
  <c r="F411" i="1"/>
  <c r="G411" i="1"/>
  <c r="H411" i="1"/>
  <c r="I411" i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F426" i="1" s="1"/>
  <c r="G425" i="1"/>
  <c r="H425" i="1"/>
  <c r="I425" i="1"/>
  <c r="I426" i="1" s="1"/>
  <c r="J425" i="1"/>
  <c r="J426" i="1" s="1"/>
  <c r="G426" i="1"/>
  <c r="H426" i="1"/>
  <c r="G438" i="1"/>
  <c r="H438" i="1"/>
  <c r="F444" i="1"/>
  <c r="F451" i="1" s="1"/>
  <c r="H629" i="1" s="1"/>
  <c r="G444" i="1"/>
  <c r="H444" i="1"/>
  <c r="I444" i="1"/>
  <c r="G450" i="1"/>
  <c r="H450" i="1"/>
  <c r="G451" i="1"/>
  <c r="H451" i="1"/>
  <c r="G460" i="1"/>
  <c r="G464" i="1"/>
  <c r="G466" i="1"/>
  <c r="H613" i="1" s="1"/>
  <c r="I464" i="1"/>
  <c r="J464" i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G514" i="1"/>
  <c r="H514" i="1"/>
  <c r="I514" i="1"/>
  <c r="I535" i="1"/>
  <c r="J514" i="1"/>
  <c r="K514" i="1"/>
  <c r="L514" i="1"/>
  <c r="F519" i="1"/>
  <c r="G519" i="1"/>
  <c r="H519" i="1"/>
  <c r="I519" i="1"/>
  <c r="J519" i="1"/>
  <c r="J535" i="1" s="1"/>
  <c r="K519" i="1"/>
  <c r="L519" i="1"/>
  <c r="F524" i="1"/>
  <c r="F535" i="1" s="1"/>
  <c r="H524" i="1"/>
  <c r="I524" i="1"/>
  <c r="J524" i="1"/>
  <c r="K524" i="1"/>
  <c r="F529" i="1"/>
  <c r="G529" i="1"/>
  <c r="H529" i="1"/>
  <c r="I529" i="1"/>
  <c r="J529" i="1"/>
  <c r="K529" i="1"/>
  <c r="K535" i="1" s="1"/>
  <c r="L529" i="1"/>
  <c r="F534" i="1"/>
  <c r="G534" i="1"/>
  <c r="H534" i="1"/>
  <c r="I534" i="1"/>
  <c r="J534" i="1"/>
  <c r="K534" i="1"/>
  <c r="L547" i="1"/>
  <c r="L550" i="1" s="1"/>
  <c r="L561" i="1" s="1"/>
  <c r="L548" i="1"/>
  <c r="L549" i="1"/>
  <c r="F550" i="1"/>
  <c r="G550" i="1"/>
  <c r="G561" i="1" s="1"/>
  <c r="H550" i="1"/>
  <c r="I550" i="1"/>
  <c r="I561" i="1"/>
  <c r="J550" i="1"/>
  <c r="K550" i="1"/>
  <c r="L552" i="1"/>
  <c r="L555" i="1"/>
  <c r="L553" i="1"/>
  <c r="L554" i="1"/>
  <c r="F555" i="1"/>
  <c r="G555" i="1"/>
  <c r="H555" i="1"/>
  <c r="I555" i="1"/>
  <c r="J555" i="1"/>
  <c r="J561" i="1" s="1"/>
  <c r="K555" i="1"/>
  <c r="K561" i="1" s="1"/>
  <c r="L557" i="1"/>
  <c r="L560" i="1" s="1"/>
  <c r="L558" i="1"/>
  <c r="L559" i="1"/>
  <c r="F560" i="1"/>
  <c r="G560" i="1"/>
  <c r="H560" i="1"/>
  <c r="H561" i="1" s="1"/>
  <c r="I560" i="1"/>
  <c r="J560" i="1"/>
  <c r="K560" i="1"/>
  <c r="F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2" i="1"/>
  <c r="K583" i="1"/>
  <c r="K584" i="1"/>
  <c r="K585" i="1"/>
  <c r="K586" i="1"/>
  <c r="K587" i="1"/>
  <c r="I588" i="1"/>
  <c r="H640" i="1"/>
  <c r="K592" i="1"/>
  <c r="K593" i="1"/>
  <c r="I595" i="1"/>
  <c r="F604" i="1"/>
  <c r="G604" i="1"/>
  <c r="H604" i="1"/>
  <c r="I604" i="1"/>
  <c r="J604" i="1"/>
  <c r="K604" i="1"/>
  <c r="L604" i="1"/>
  <c r="G607" i="1"/>
  <c r="G608" i="1"/>
  <c r="G609" i="1"/>
  <c r="G610" i="1"/>
  <c r="J610" i="1" s="1"/>
  <c r="G612" i="1"/>
  <c r="G613" i="1"/>
  <c r="J613" i="1" s="1"/>
  <c r="G614" i="1"/>
  <c r="H618" i="1"/>
  <c r="G624" i="1"/>
  <c r="J624" i="1" s="1"/>
  <c r="H624" i="1"/>
  <c r="H625" i="1"/>
  <c r="H626" i="1"/>
  <c r="H628" i="1"/>
  <c r="G630" i="1"/>
  <c r="H630" i="1"/>
  <c r="J630" i="1" s="1"/>
  <c r="G631" i="1"/>
  <c r="H631" i="1"/>
  <c r="J631" i="1"/>
  <c r="G633" i="1"/>
  <c r="G635" i="1"/>
  <c r="G640" i="1"/>
  <c r="G641" i="1"/>
  <c r="G642" i="1"/>
  <c r="H642" i="1"/>
  <c r="J642" i="1"/>
  <c r="G643" i="1"/>
  <c r="H643" i="1"/>
  <c r="J643" i="1" s="1"/>
  <c r="G644" i="1"/>
  <c r="J644" i="1"/>
  <c r="H644" i="1"/>
  <c r="G645" i="1"/>
  <c r="J645" i="1" s="1"/>
  <c r="H645" i="1"/>
  <c r="H535" i="1"/>
  <c r="L393" i="1"/>
  <c r="C131" i="2" s="1"/>
  <c r="L385" i="1"/>
  <c r="J640" i="1"/>
  <c r="I249" i="1"/>
  <c r="I263" i="1" s="1"/>
  <c r="G249" i="1"/>
  <c r="G263" i="1" s="1"/>
  <c r="L221" i="1"/>
  <c r="G149" i="2"/>
  <c r="G152" i="2"/>
  <c r="G150" i="2"/>
  <c r="G148" i="2"/>
  <c r="C83" i="2"/>
  <c r="A22" i="12"/>
  <c r="G36" i="2"/>
  <c r="G23" i="2"/>
  <c r="F449" i="1"/>
  <c r="C130" i="2"/>
  <c r="C6" i="10"/>
  <c r="C5" i="10"/>
  <c r="F450" i="1"/>
  <c r="I449" i="1"/>
  <c r="I450" i="1" s="1"/>
  <c r="I451" i="1" s="1"/>
  <c r="H632" i="1" s="1"/>
  <c r="F438" i="1"/>
  <c r="G629" i="1" s="1"/>
  <c r="J629" i="1" s="1"/>
  <c r="I432" i="1"/>
  <c r="J10" i="1" s="1"/>
  <c r="H620" i="1"/>
  <c r="I460" i="1"/>
  <c r="I466" i="1" s="1"/>
  <c r="H615" i="1" s="1"/>
  <c r="J41" i="1"/>
  <c r="G40" i="2" s="1"/>
  <c r="E112" i="2"/>
  <c r="C115" i="2"/>
  <c r="C20" i="10"/>
  <c r="F652" i="1"/>
  <c r="C116" i="2"/>
  <c r="H581" i="1"/>
  <c r="H637" i="1"/>
  <c r="G639" i="1"/>
  <c r="J639" i="1" s="1"/>
  <c r="D15" i="13"/>
  <c r="C15" i="13"/>
  <c r="F44" i="1"/>
  <c r="H607" i="1" s="1"/>
  <c r="J607" i="1" s="1"/>
  <c r="C19" i="2"/>
  <c r="H588" i="1"/>
  <c r="H639" i="1" s="1"/>
  <c r="F542" i="1"/>
  <c r="F137" i="2" l="1"/>
  <c r="C102" i="2"/>
  <c r="C11" i="10"/>
  <c r="D137" i="2"/>
  <c r="D96" i="2"/>
  <c r="D43" i="2"/>
  <c r="J542" i="1"/>
  <c r="C133" i="2"/>
  <c r="C38" i="10"/>
  <c r="C112" i="2"/>
  <c r="H634" i="1"/>
  <c r="J88" i="1"/>
  <c r="H460" i="1"/>
  <c r="H619" i="1"/>
  <c r="G33" i="13"/>
  <c r="J19" i="1"/>
  <c r="G611" i="1" s="1"/>
  <c r="G10" i="2"/>
  <c r="G19" i="2" s="1"/>
  <c r="G31" i="2"/>
  <c r="J33" i="1"/>
  <c r="G524" i="1"/>
  <c r="G535" i="1" s="1"/>
  <c r="L521" i="1"/>
  <c r="K594" i="1"/>
  <c r="K595" i="1" s="1"/>
  <c r="G638" i="1" s="1"/>
  <c r="F653" i="1"/>
  <c r="H595" i="1"/>
  <c r="J595" i="1"/>
  <c r="H653" i="1"/>
  <c r="G32" i="2"/>
  <c r="G43" i="2" s="1"/>
  <c r="L282" i="1"/>
  <c r="E101" i="2"/>
  <c r="E107" i="2" s="1"/>
  <c r="F43" i="2"/>
  <c r="I542" i="1"/>
  <c r="K581" i="1"/>
  <c r="K588" i="1" s="1"/>
  <c r="G637" i="1" s="1"/>
  <c r="J637" i="1" s="1"/>
  <c r="J588" i="1"/>
  <c r="H641" i="1" s="1"/>
  <c r="J641" i="1" s="1"/>
  <c r="L426" i="1"/>
  <c r="G628" i="1" s="1"/>
  <c r="J628" i="1" s="1"/>
  <c r="C35" i="10"/>
  <c r="C48" i="2"/>
  <c r="C55" i="2" s="1"/>
  <c r="C96" i="2" s="1"/>
  <c r="F104" i="1"/>
  <c r="F185" i="1" s="1"/>
  <c r="E120" i="2"/>
  <c r="H185" i="1"/>
  <c r="G619" i="1" s="1"/>
  <c r="J619" i="1" s="1"/>
  <c r="H638" i="1"/>
  <c r="J263" i="1"/>
  <c r="K541" i="1"/>
  <c r="C43" i="2"/>
  <c r="G185" i="1"/>
  <c r="G618" i="1" s="1"/>
  <c r="J618" i="1" s="1"/>
  <c r="D5" i="13"/>
  <c r="C101" i="2"/>
  <c r="L203" i="1"/>
  <c r="C10" i="10"/>
  <c r="C103" i="2"/>
  <c r="C9" i="12"/>
  <c r="A13" i="12" s="1"/>
  <c r="F33" i="13"/>
  <c r="J43" i="1"/>
  <c r="D119" i="2"/>
  <c r="D120" i="2" s="1"/>
  <c r="H25" i="13"/>
  <c r="L400" i="1"/>
  <c r="H203" i="1"/>
  <c r="H249" i="1" s="1"/>
  <c r="H263" i="1" s="1"/>
  <c r="E127" i="2"/>
  <c r="G652" i="1"/>
  <c r="I652" i="1" s="1"/>
  <c r="L354" i="1"/>
  <c r="G615" i="1"/>
  <c r="J615" i="1" s="1"/>
  <c r="L534" i="1"/>
  <c r="B156" i="2"/>
  <c r="G156" i="2" s="1"/>
  <c r="C117" i="2"/>
  <c r="H651" i="1"/>
  <c r="H654" i="1" s="1"/>
  <c r="E116" i="2"/>
  <c r="G651" i="1"/>
  <c r="I651" i="1" s="1"/>
  <c r="I438" i="1"/>
  <c r="G632" i="1" s="1"/>
  <c r="J632" i="1" s="1"/>
  <c r="L197" i="1"/>
  <c r="C122" i="2"/>
  <c r="C136" i="2" s="1"/>
  <c r="C17" i="10"/>
  <c r="G282" i="1"/>
  <c r="G330" i="1" s="1"/>
  <c r="G344" i="1" s="1"/>
  <c r="E134" i="2"/>
  <c r="E8" i="13"/>
  <c r="C29" i="10"/>
  <c r="L301" i="1"/>
  <c r="G650" i="1" s="1"/>
  <c r="G654" i="1" s="1"/>
  <c r="H662" i="1" l="1"/>
  <c r="H657" i="1"/>
  <c r="G662" i="1"/>
  <c r="G657" i="1"/>
  <c r="C36" i="10"/>
  <c r="C41" i="10" s="1"/>
  <c r="E136" i="2"/>
  <c r="C18" i="10"/>
  <c r="C113" i="2"/>
  <c r="C120" i="2" s="1"/>
  <c r="D12" i="13"/>
  <c r="C12" i="13" s="1"/>
  <c r="G616" i="1"/>
  <c r="J44" i="1"/>
  <c r="H611" i="1" s="1"/>
  <c r="J611" i="1" s="1"/>
  <c r="G625" i="1"/>
  <c r="J625" i="1" s="1"/>
  <c r="C27" i="10"/>
  <c r="C28" i="10" s="1"/>
  <c r="C107" i="2"/>
  <c r="C137" i="2" s="1"/>
  <c r="C5" i="13"/>
  <c r="D33" i="13"/>
  <c r="D36" i="13" s="1"/>
  <c r="D31" i="13"/>
  <c r="C31" i="13" s="1"/>
  <c r="L330" i="1"/>
  <c r="L344" i="1" s="1"/>
  <c r="E33" i="13"/>
  <c r="D35" i="13" s="1"/>
  <c r="C8" i="13"/>
  <c r="E137" i="2"/>
  <c r="J458" i="1"/>
  <c r="G627" i="1"/>
  <c r="H636" i="1"/>
  <c r="G617" i="1"/>
  <c r="F458" i="1"/>
  <c r="J638" i="1"/>
  <c r="L249" i="1"/>
  <c r="L263" i="1" s="1"/>
  <c r="F650" i="1"/>
  <c r="I653" i="1"/>
  <c r="G51" i="2"/>
  <c r="G54" i="2" s="1"/>
  <c r="G55" i="2" s="1"/>
  <c r="G96" i="2" s="1"/>
  <c r="J103" i="1"/>
  <c r="J104" i="1" s="1"/>
  <c r="J185" i="1" s="1"/>
  <c r="G634" i="1"/>
  <c r="J634" i="1" s="1"/>
  <c r="C25" i="13"/>
  <c r="H33" i="13"/>
  <c r="L524" i="1"/>
  <c r="L535" i="1" s="1"/>
  <c r="H539" i="1"/>
  <c r="D37" i="10" l="1"/>
  <c r="D39" i="10"/>
  <c r="D40" i="10"/>
  <c r="D38" i="10"/>
  <c r="D35" i="10"/>
  <c r="D41" i="10" s="1"/>
  <c r="D19" i="10"/>
  <c r="D22" i="10"/>
  <c r="D15" i="10"/>
  <c r="C30" i="10"/>
  <c r="D20" i="10"/>
  <c r="D24" i="10"/>
  <c r="D21" i="10"/>
  <c r="D25" i="10"/>
  <c r="D13" i="10"/>
  <c r="D16" i="10"/>
  <c r="D12" i="10"/>
  <c r="D26" i="10"/>
  <c r="D23" i="10"/>
  <c r="D10" i="10"/>
  <c r="D17" i="10"/>
  <c r="D11" i="10"/>
  <c r="J617" i="1"/>
  <c r="J627" i="1"/>
  <c r="H542" i="1"/>
  <c r="K539" i="1"/>
  <c r="K542" i="1" s="1"/>
  <c r="H627" i="1"/>
  <c r="J460" i="1"/>
  <c r="J466" i="1" s="1"/>
  <c r="H616" i="1" s="1"/>
  <c r="H621" i="1"/>
  <c r="F460" i="1"/>
  <c r="H617" i="1"/>
  <c r="G636" i="1"/>
  <c r="J636" i="1" s="1"/>
  <c r="G621" i="1"/>
  <c r="J621" i="1" s="1"/>
  <c r="J616" i="1"/>
  <c r="D27" i="10"/>
  <c r="F654" i="1"/>
  <c r="I650" i="1"/>
  <c r="I654" i="1" s="1"/>
  <c r="D36" i="10"/>
  <c r="F462" i="1"/>
  <c r="G622" i="1"/>
  <c r="G623" i="1"/>
  <c r="H462" i="1"/>
  <c r="D18" i="10"/>
  <c r="I662" i="1" l="1"/>
  <c r="C7" i="10" s="1"/>
  <c r="I657" i="1"/>
  <c r="F466" i="1"/>
  <c r="H612" i="1" s="1"/>
  <c r="J612" i="1" s="1"/>
  <c r="D28" i="10"/>
  <c r="F662" i="1"/>
  <c r="C4" i="10" s="1"/>
  <c r="F657" i="1"/>
  <c r="H464" i="1"/>
  <c r="H466" i="1" s="1"/>
  <c r="H614" i="1" s="1"/>
  <c r="J614" i="1" s="1"/>
  <c r="H623" i="1"/>
  <c r="J623" i="1"/>
  <c r="H622" i="1"/>
  <c r="J622" i="1" s="1"/>
  <c r="F464" i="1"/>
  <c r="H64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A5176A1C-156C-40A2-A4A3-060FB7175D4C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BEDC4C73-7C04-4DDF-84D4-85607B42D104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C8F09D28-D2B8-4F1D-B098-1FE4AB65072C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78726AF1-844B-4C37-909B-04545FFB7E39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AC2A9D70-2581-45E7-9540-BF2CCCF51931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FDB5E6F9-4EE8-4110-9C9E-38DC2BF531FA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72228778-55C6-4244-9630-AF0A1BDD761E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FB21E944-4144-4A85-B243-BEC5BE60DB57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09875668-CE7C-40C1-B88F-F0F4445B08EF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51F3E876-433D-49DA-8E21-CDBB1E3ACF08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AA46F143-93DE-4120-BAF0-CF97747A9DB9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3B7A36D1-9049-4BCF-B894-3E8B557FEA7F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<sst xmlns="http://schemas.openxmlformats.org/spreadsheetml/2006/main" count="3858" uniqueCount="895">
  <si>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</si>
  <si>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</si>
  <si>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</si>
  <si>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</si>
  <si>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</si>
  <si>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</si>
  <si>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</si>
  <si>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</si>
  <si>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</si>
  <si>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</si>
  <si>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</si>
  <si>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</si>
  <si>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</si>
  <si>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</si>
  <si>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</si>
  <si>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</si>
  <si>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</si>
  <si>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</si>
  <si>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</si>
  <si>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</si>
  <si>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</si>
  <si>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</si>
  <si>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</si>
  <si>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</si>
  <si>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</si>
  <si>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</si>
  <si>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</si>
  <si>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</si>
  <si>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</si>
  <si>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</si>
  <si>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</si>
  <si>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</si>
  <si>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</si>
  <si>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</si>
  <si>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</si>
  <si>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</si>
  <si>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</si>
  <si>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</si>
  <si>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</si>
  <si>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</si>
  <si>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</si>
  <si>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</si>
  <si>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</si>
  <si>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</si>
  <si>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</si>
  <si>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</si>
  <si>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</si>
  <si>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</si>
  <si>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</si>
  <si>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</si>
  <si>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</si>
  <si>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</si>
  <si>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</si>
  <si>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</si>
  <si>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</si>
  <si>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</si>
  <si>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</si>
  <si>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</si>
  <si>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</si>
  <si>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</si>
  <si>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</si>
  <si>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</si>
  <si>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</si>
  <si>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</si>
  <si>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</si>
  <si>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</si>
  <si>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</si>
  <si>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</si>
  <si>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</si>
  <si>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</si>
  <si>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</si>
  <si>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</si>
  <si>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</si>
  <si>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</si>
  <si>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</si>
  <si>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</si>
  <si>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</si>
  <si>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</si>
  <si>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</si>
  <si>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</si>
  <si>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</si>
  <si>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</si>
  <si>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</si>
  <si>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</si>
  <si>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</si>
  <si>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</si>
  <si>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</si>
  <si>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</si>
  <si>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</si>
  <si>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</si>
  <si>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</si>
  <si>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</si>
  <si>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</si>
  <si>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</si>
  <si>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</si>
  <si>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</si>
  <si>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</si>
  <si>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</si>
  <si>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</si>
  <si>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</si>
  <si>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</si>
  <si>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</si>
  <si>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</si>
  <si>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</si>
  <si>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</si>
  <si>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</si>
  <si>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</si>
  <si>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</si>
  <si>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</si>
  <si>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</si>
  <si>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</si>
  <si>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</si>
  <si>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</si>
  <si>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</si>
  <si>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</si>
  <si>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</si>
  <si>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</si>
  <si>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</si>
  <si>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</si>
  <si>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</si>
  <si>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</si>
  <si>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</si>
  <si>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</si>
  <si>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</si>
  <si>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</si>
  <si>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</si>
  <si>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</si>
  <si>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</si>
  <si>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</si>
  <si>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</si>
  <si>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</si>
  <si>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</si>
  <si>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</si>
  <si>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</si>
  <si>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</si>
  <si>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</si>
  <si>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</si>
  <si>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</si>
  <si>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</si>
  <si>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</si>
  <si>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</si>
  <si>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</si>
  <si>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</si>
  <si>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</si>
  <si>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</si>
  <si>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</si>
  <si>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</si>
  <si>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</si>
  <si>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</si>
  <si>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</si>
  <si>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</si>
  <si>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</si>
  <si>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</si>
  <si>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</si>
  <si>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</si>
  <si>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</si>
  <si>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</si>
  <si>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</si>
  <si>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</si>
  <si>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</si>
  <si>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</si>
  <si>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</si>
  <si>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</si>
  <si>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</si>
  <si>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</si>
  <si>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</si>
  <si>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</si>
  <si>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</si>
  <si>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</si>
  <si>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</si>
  <si>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</si>
  <si>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</si>
  <si>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</si>
  <si>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</si>
  <si>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</si>
  <si>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</si>
  <si>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</si>
  <si>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</si>
  <si>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</si>
  <si>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</si>
  <si>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</si>
  <si>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</si>
  <si>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</si>
  <si>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</si>
  <si>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</si>
  <si>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</si>
  <si>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</si>
  <si>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</si>
  <si>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</si>
  <si>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</si>
  <si>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</si>
  <si>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</si>
  <si>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</si>
  <si>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</si>
  <si>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</si>
  <si>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</si>
  <si>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</si>
  <si>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</si>
  <si>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</si>
  <si>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</si>
  <si>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</si>
  <si>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</si>
  <si>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</si>
  <si>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</si>
  <si>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</si>
  <si>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</si>
  <si>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</si>
  <si>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</si>
  <si>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</si>
  <si>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</si>
  <si>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</si>
  <si>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</si>
  <si>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</si>
  <si>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</si>
  <si>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</si>
  <si>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</si>
  <si>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</si>
  <si>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</si>
  <si>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</si>
  <si>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</si>
  <si>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</si>
  <si>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</si>
  <si>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</si>
  <si>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</si>
  <si>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</si>
  <si>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</si>
  <si>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</si>
  <si>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</si>
  <si>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</si>
  <si>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</si>
  <si>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</si>
  <si>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</si>
  <si>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</si>
  <si>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</si>
  <si>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</si>
  <si>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</si>
  <si>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</si>
  <si>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</si>
  <si>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</si>
  <si>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</si>
  <si>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</si>
  <si>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</si>
  <si>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</si>
  <si>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</si>
  <si>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</si>
  <si>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</si>
  <si>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</si>
  <si>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</si>
  <si>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</si>
  <si>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</si>
  <si>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</si>
  <si>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</si>
  <si>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</si>
  <si>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</si>
  <si>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</si>
  <si>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</si>
  <si>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</si>
  <si>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</si>
  <si>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</si>
  <si>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</si>
  <si>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</si>
  <si>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</si>
  <si>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</si>
  <si>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</si>
  <si>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</si>
  <si>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</si>
  <si>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</si>
  <si>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</si>
  <si>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</si>
  <si>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</si>
  <si>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</si>
  <si>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</si>
  <si>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</si>
  <si>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</si>
  <si>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</si>
  <si>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</si>
  <si>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</si>
  <si>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</si>
  <si>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</si>
  <si>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</si>
  <si>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</si>
  <si>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</si>
  <si>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</si>
  <si>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</si>
  <si>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</si>
  <si>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</si>
  <si>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</si>
  <si>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</si>
  <si>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</si>
  <si>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</si>
  <si>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</si>
  <si>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</si>
  <si>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</si>
  <si>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</si>
  <si>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</si>
  <si>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</si>
  <si>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</si>
  <si>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</si>
  <si>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</si>
  <si>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</si>
  <si>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</si>
  <si>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</si>
  <si>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</si>
  <si>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</si>
  <si>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</si>
  <si>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</si>
  <si>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</si>
  <si>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</si>
  <si>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</si>
  <si>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</si>
  <si>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</si>
  <si>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</si>
  <si>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</si>
  <si>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</si>
  <si>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</si>
  <si>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</si>
  <si>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</si>
  <si>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</si>
  <si>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</si>
  <si>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</si>
  <si>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</si>
  <si>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</si>
  <si>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</si>
  <si>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</si>
  <si>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</si>
  <si>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</si>
  <si>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</si>
  <si>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</si>
  <si>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</si>
  <si>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</si>
  <si>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</si>
  <si>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</si>
  <si>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</si>
  <si>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</si>
  <si>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</si>
  <si>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</si>
  <si>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</si>
  <si>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</si>
  <si>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</si>
  <si>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</si>
  <si>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</si>
  <si>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</si>
  <si>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</si>
  <si>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</si>
  <si>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</si>
  <si>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</si>
  <si>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</si>
  <si>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</si>
  <si>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</si>
  <si>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</si>
  <si>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</si>
  <si>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</si>
  <si>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</si>
  <si>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</si>
  <si>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</si>
  <si>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</si>
  <si>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</si>
  <si>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</si>
  <si>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</si>
  <si>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</si>
  <si>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</si>
  <si>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</si>
  <si>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</si>
  <si>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</si>
  <si>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</si>
  <si>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</si>
  <si>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</si>
  <si>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</si>
  <si>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</si>
  <si>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</si>
  <si>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</si>
  <si>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</si>
  <si>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</si>
  <si>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</si>
  <si>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</si>
  <si>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</si>
  <si>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</si>
  <si>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</si>
  <si>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</si>
  <si>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</si>
  <si>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</si>
  <si>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</si>
  <si>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</si>
  <si>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</si>
  <si>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</si>
  <si>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</si>
  <si>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</si>
  <si>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</si>
  <si>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</si>
  <si>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</si>
  <si>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</si>
  <si>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</si>
  <si>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</si>
  <si>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</si>
  <si>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</si>
  <si>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</si>
  <si>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</si>
  <si>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</si>
  <si>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</si>
  <si>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</si>
  <si>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</si>
  <si>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</si>
  <si>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</si>
  <si>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</si>
  <si>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</si>
  <si>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</si>
  <si>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</si>
  <si>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</si>
  <si>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</si>
  <si>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</si>
  <si>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</si>
  <si>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</si>
  <si>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</si>
  <si>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</si>
  <si>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</si>
  <si>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</si>
  <si>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</si>
  <si>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</si>
  <si>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</si>
  <si>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</si>
  <si>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</si>
  <si>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</si>
  <si>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</si>
  <si>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</si>
  <si>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</si>
  <si>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</si>
  <si>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</si>
  <si>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</si>
  <si>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</si>
  <si>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</si>
  <si>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</si>
  <si>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</si>
  <si>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</si>
  <si>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</si>
  <si>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</si>
  <si>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</si>
  <si>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</si>
  <si>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</si>
  <si>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</si>
  <si>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</si>
  <si>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</si>
  <si>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</si>
  <si>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</si>
  <si>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</si>
  <si>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</si>
  <si>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</si>
  <si>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</si>
  <si>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</si>
  <si>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</si>
  <si>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</si>
  <si>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</si>
  <si>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</si>
  <si>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</si>
  <si>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</si>
  <si>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</si>
  <si>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</si>
  <si>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</si>
  <si>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</si>
  <si>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</si>
  <si>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</si>
  <si>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</si>
  <si>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</si>
  <si>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</si>
  <si>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</si>
  <si>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</si>
  <si>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</si>
  <si>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</si>
  <si>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</si>
  <si>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</si>
  <si>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</si>
  <si>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</si>
  <si>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</si>
  <si>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</si>
  <si>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</si>
  <si>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</si>
  <si>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</si>
  <si>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</si>
  <si>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</si>
  <si>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</si>
  <si>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</si>
  <si>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</si>
  <si>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</si>
  <si>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</si>
  <si>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</si>
  <si>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</si>
  <si>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</si>
  <si>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</si>
  <si>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</si>
  <si>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</si>
  <si>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</si>
  <si>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</si>
  <si>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</si>
  <si>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</si>
  <si>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</si>
  <si>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</si>
  <si>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</si>
  <si>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</si>
  <si>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</si>
  <si>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</si>
  <si>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</si>
  <si>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</si>
  <si>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</si>
  <si>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</si>
  <si>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</si>
  <si>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</si>
  <si>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</si>
  <si>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</si>
  <si>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</si>
  <si>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</si>
  <si>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</si>
  <si>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</si>
  <si>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</si>
  <si>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</si>
  <si>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</si>
  <si>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</si>
  <si>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</si>
  <si>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</si>
  <si>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</si>
  <si>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</si>
  <si>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</si>
  <si>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</si>
  <si>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</si>
  <si>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</si>
  <si>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</si>
  <si>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</si>
  <si>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</si>
  <si>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</si>
  <si>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</si>
  <si>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</si>
  <si>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</si>
  <si>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</si>
  <si>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</si>
  <si>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</si>
  <si>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</si>
  <si>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</si>
  <si>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</si>
  <si>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</si>
  <si>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</si>
  <si>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</si>
  <si>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</si>
  <si>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</si>
  <si>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</si>
  <si>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</si>
  <si>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</si>
  <si>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</si>
  <si>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</si>
  <si>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</si>
  <si>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</si>
  <si>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</si>
  <si>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</si>
  <si>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</si>
  <si>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</si>
  <si>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</si>
  <si>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</si>
  <si>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</si>
  <si>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</si>
  <si>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</si>
  <si>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</si>
  <si>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</si>
  <si>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</si>
  <si>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</si>
  <si>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</si>
  <si>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</si>
  <si>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</si>
  <si>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</si>
  <si>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</si>
  <si>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</si>
  <si>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</si>
  <si>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</si>
  <si>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</si>
  <si>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</si>
  <si>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</si>
  <si>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</si>
  <si>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</si>
  <si>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</si>
  <si>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</si>
  <si>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</si>
  <si>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</si>
  <si>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</si>
  <si>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</si>
  <si>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</si>
  <si>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</si>
  <si>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</si>
  <si>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</si>
  <si>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</si>
  <si>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</si>
  <si>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</si>
  <si>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</si>
  <si>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</si>
  <si>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</si>
  <si>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</si>
  <si>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</si>
  <si>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</si>
  <si>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</si>
  <si>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</si>
  <si>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</si>
  <si>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</si>
  <si>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</si>
  <si>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</si>
  <si>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</si>
  <si>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</si>
  <si>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</si>
  <si>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</si>
  <si>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</si>
  <si>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</si>
  <si>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</si>
  <si>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</si>
  <si>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</si>
  <si>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</si>
  <si>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</si>
  <si>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</si>
  <si>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</si>
  <si>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</si>
  <si>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</si>
  <si>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</si>
  <si>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</si>
  <si>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</si>
  <si>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</si>
  <si>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</si>
  <si>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</si>
  <si>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</si>
  <si>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</si>
  <si>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</si>
  <si>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</si>
  <si>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</si>
  <si>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</si>
  <si>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</si>
  <si>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</si>
  <si>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</si>
  <si>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</si>
  <si>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</si>
  <si>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</si>
  <si>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</si>
  <si>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</si>
  <si>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</si>
  <si>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</si>
  <si>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</si>
  <si>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</si>
  <si>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</si>
  <si>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</si>
  <si>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</si>
  <si>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</si>
  <si>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</si>
  <si>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</si>
  <si>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</si>
  <si>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</si>
  <si>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</si>
  <si>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</si>
  <si>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</si>
  <si>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</si>
  <si>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</si>
  <si>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</si>
  <si>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</si>
  <si>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</si>
  <si>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</si>
  <si>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</si>
  <si>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</si>
  <si>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</si>
  <si>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</si>
  <si>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</si>
  <si>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</si>
  <si>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</si>
  <si>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</si>
  <si>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</si>
  <si>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</si>
  <si>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</si>
  <si>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</si>
  <si>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</si>
  <si>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</si>
  <si>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</si>
  <si>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</si>
  <si>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</si>
  <si>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</si>
  <si>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</si>
  <si>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</si>
  <si>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</si>
  <si>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</si>
  <si>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</si>
  <si>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</si>
  <si>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</si>
  <si>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</si>
  <si>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</si>
  <si>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</si>
  <si>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</si>
  <si>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</si>
  <si>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</si>
  <si>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</si>
  <si>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</si>
  <si>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</si>
  <si>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</si>
  <si>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</si>
  <si>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</si>
  <si>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</si>
  <si>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</si>
  <si>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</si>
  <si>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</si>
  <si>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</si>
  <si>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</si>
  <si>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</si>
  <si>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</si>
  <si>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</si>
  <si>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</si>
  <si>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</si>
  <si>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</si>
  <si>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</si>
  <si>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</si>
  <si>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</si>
  <si>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</si>
  <si>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</si>
  <si>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</si>
  <si>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</si>
  <si>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</si>
  <si>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</si>
  <si>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</si>
  <si>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</si>
  <si>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</si>
  <si>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</si>
  <si>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</si>
  <si>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</si>
  <si>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</si>
  <si>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</si>
  <si>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</si>
  <si>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</si>
  <si>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</si>
  <si>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</si>
  <si>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</si>
  <si>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</si>
  <si>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</si>
  <si>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</si>
  <si>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</si>
  <si>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</si>
  <si>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</si>
  <si>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</si>
  <si>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</si>
  <si>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</si>
  <si>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</si>
  <si>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</si>
  <si>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</si>
  <si>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</si>
  <si>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</si>
  <si>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</si>
  <si>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</si>
  <si>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</si>
  <si>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</si>
  <si>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</si>
  <si>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</si>
  <si>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</si>
  <si>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</si>
  <si>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</si>
  <si>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</si>
  <si>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</si>
  <si>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</si>
  <si>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</si>
  <si>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</si>
  <si>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</si>
  <si>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</si>
  <si>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</si>
  <si>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</si>
  <si>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</si>
  <si>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</si>
  <si>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</si>
  <si>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</si>
  <si>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</si>
  <si>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</si>
  <si>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</si>
  <si>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</si>
  <si>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</si>
  <si>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</si>
  <si>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</si>
  <si>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</si>
  <si>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</si>
  <si>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</si>
  <si>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</si>
  <si>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</si>
  <si>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</si>
  <si>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</si>
  <si>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</si>
  <si>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</si>
  <si>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</si>
  <si>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</si>
  <si>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</si>
  <si>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</si>
  <si>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</si>
  <si>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</si>
  <si>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</si>
  <si>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</si>
  <si>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</si>
  <si>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</si>
  <si>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</si>
  <si>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</si>
  <si>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</si>
  <si>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</si>
  <si>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</si>
  <si>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</si>
  <si>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</si>
  <si>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</si>
  <si>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</si>
  <si>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</si>
  <si>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</si>
  <si>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</si>
  <si>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</si>
  <si>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</si>
  <si>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</si>
  <si>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</si>
  <si>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</si>
  <si>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</si>
  <si>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</si>
  <si>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</si>
  <si>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</si>
  <si>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</si>
  <si>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</si>
  <si>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</si>
  <si>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</si>
  <si>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</si>
  <si>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</si>
  <si>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</si>
  <si>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</si>
  <si>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</si>
  <si>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</si>
  <si>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</si>
  <si>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</si>
  <si>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</si>
  <si>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</si>
  <si>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</si>
  <si>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</si>
  <si>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</si>
  <si>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</si>
  <si>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</si>
  <si>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</si>
  <si>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</si>
  <si>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</si>
  <si>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</si>
  <si>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</si>
  <si>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</si>
  <si>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</si>
  <si>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</si>
  <si>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</si>
  <si>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</si>
  <si>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</si>
  <si>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</si>
  <si>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</si>
  <si>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</si>
  <si>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</si>
  <si>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</si>
  <si>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</si>
  <si>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</si>
  <si>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</si>
  <si>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</si>
  <si>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</si>
  <si>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</si>
  <si>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</si>
  <si>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</si>
  <si>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</si>
  <si>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</si>
  <si>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</si>
  <si>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</si>
  <si>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</si>
  <si>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</si>
  <si>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</si>
  <si>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</si>
  <si>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</si>
  <si>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</si>
  <si>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</si>
  <si>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</si>
  <si>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</si>
  <si>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</si>
  <si>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</si>
  <si>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</si>
  <si>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</si>
  <si>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</si>
  <si>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</si>
  <si>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</si>
  <si>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</si>
  <si>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</si>
  <si>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</si>
  <si>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</si>
  <si>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</si>
  <si>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</si>
  <si>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</si>
  <si>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</si>
  <si>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</si>
  <si>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</si>
  <si>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</si>
  <si>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</si>
  <si>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</si>
  <si>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</si>
  <si>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</si>
  <si>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</si>
  <si>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</si>
  <si>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</si>
  <si>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</si>
  <si>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</si>
  <si>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</si>
  <si>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</si>
  <si>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Croydon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</si>
</sst>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10" fillId="0" borderId="0" xfId="0" applyNumberFormat="1" applyFont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794E-28D1-4886-A330-D4E75242A337}">
  <sheetPr transitionEvaluation="1" transitionEntry="1" codeName="Sheet1">
    <tabColor indexed="56"/>
  </sheetPr>
  <dimension ref="A1:AQ666"/>
  <sheetViews>
    <sheetView tabSelected="1" zoomScale="75" zoomScaleNormal="90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I659" sqref="I65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117</v>
      </c>
      <c r="C2" s="21">
        <v>117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121296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280544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4817</v>
      </c>
      <c r="G13" s="18"/>
      <c r="H13" s="18">
        <v>4818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43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250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126406</v>
      </c>
      <c r="G19" s="41">
        <f>SUM(G9:G18)</f>
        <v>0</v>
      </c>
      <c r="H19" s="41">
        <f>SUM(H9:H18)</f>
        <v>4818</v>
      </c>
      <c r="I19" s="41">
        <f>SUM(I9:I18)</f>
        <v>0</v>
      </c>
      <c r="J19" s="41">
        <f>SUM(J9:J18)</f>
        <v>280544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26750</v>
      </c>
      <c r="G24" s="18"/>
      <c r="H24" s="18">
        <v>4818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2300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29050</v>
      </c>
      <c r="G33" s="41">
        <f>SUM(G23:G32)</f>
        <v>0</v>
      </c>
      <c r="H33" s="41">
        <f>SUM(H23:H32)</f>
        <v>4818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280544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93607+3749</f>
        <v>97356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97356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280544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126406</v>
      </c>
      <c r="G44" s="41">
        <f>G43+G33</f>
        <v>0</v>
      </c>
      <c r="H44" s="41">
        <f>H43+H33</f>
        <v>4818</v>
      </c>
      <c r="I44" s="41">
        <f>I43+I33</f>
        <v>0</v>
      </c>
      <c r="J44" s="41">
        <f>J43+J33</f>
        <v>280544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f>965789-200070</f>
        <v>765719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765719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90</v>
      </c>
      <c r="G88" s="18"/>
      <c r="H88" s="18"/>
      <c r="I88" s="18"/>
      <c r="J88" s="18">
        <f>H400</f>
        <v>3199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/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6956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7046</v>
      </c>
      <c r="G103" s="41">
        <f>SUM(G88:G102)</f>
        <v>0</v>
      </c>
      <c r="H103" s="41">
        <f>SUM(H88:H102)</f>
        <v>0</v>
      </c>
      <c r="I103" s="41">
        <f>SUM(I88:I102)</f>
        <v>0</v>
      </c>
      <c r="J103" s="41">
        <f>SUM(J88:J102)</f>
        <v>3199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772765</v>
      </c>
      <c r="G104" s="41">
        <f>G52+G103</f>
        <v>0</v>
      </c>
      <c r="H104" s="41">
        <f>H52+H71+H86+H103</f>
        <v>0</v>
      </c>
      <c r="I104" s="41">
        <f>I52+I103</f>
        <v>0</v>
      </c>
      <c r="J104" s="41">
        <f>J52+J103</f>
        <v>3199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329676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200070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11957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541703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/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0</v>
      </c>
      <c r="G128" s="41">
        <f>SUM(G115:G127)</f>
        <v>0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541703</v>
      </c>
      <c r="G132" s="41">
        <f>G113+SUM(G128:G129)</f>
        <v>0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14538.82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/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5090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f>3399+1037</f>
        <v>4436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>
        <v>1180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4436</v>
      </c>
      <c r="G154" s="41">
        <f>SUM(G142:G153)</f>
        <v>0</v>
      </c>
      <c r="H154" s="41">
        <f>SUM(H142:H153)</f>
        <v>20808.82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4436</v>
      </c>
      <c r="G161" s="41">
        <f>G139+G154+SUM(G155:G160)</f>
        <v>0</v>
      </c>
      <c r="H161" s="41">
        <f>H139+H154+SUM(H155:H160)</f>
        <v>20808.82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20000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20000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20000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1318904</v>
      </c>
      <c r="G185" s="47">
        <f>G104+G132+G161+G184</f>
        <v>0</v>
      </c>
      <c r="H185" s="47">
        <f>H104+H132+H161+H184</f>
        <v>20808.82</v>
      </c>
      <c r="I185" s="47">
        <f>I104+I132+I161+I184</f>
        <v>0</v>
      </c>
      <c r="J185" s="47">
        <f>J104+J132+J184</f>
        <v>23199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67126</v>
      </c>
      <c r="G189" s="18">
        <v>24804</v>
      </c>
      <c r="H189" s="18">
        <f>352+234335</f>
        <v>234687</v>
      </c>
      <c r="I189" s="18">
        <f>3414+892</f>
        <v>4306</v>
      </c>
      <c r="J189" s="18"/>
      <c r="K189" s="18"/>
      <c r="L189" s="19">
        <f>SUM(F189:K189)</f>
        <v>330923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13690+2749+198+500</f>
        <v>17137</v>
      </c>
      <c r="G190" s="18">
        <v>6031</v>
      </c>
      <c r="H190" s="18">
        <f>27824+67370+212+18390</f>
        <v>113796</v>
      </c>
      <c r="I190" s="18">
        <v>35</v>
      </c>
      <c r="J190" s="18"/>
      <c r="K190" s="18"/>
      <c r="L190" s="19">
        <f>SUM(F190:K190)</f>
        <v>136999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/>
      <c r="G194" s="18"/>
      <c r="H194" s="18"/>
      <c r="I194" s="18"/>
      <c r="J194" s="18"/>
      <c r="K194" s="18"/>
      <c r="L194" s="19">
        <f t="shared" ref="L194:L200" si="0">SUM(F194:K194)</f>
        <v>0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/>
      <c r="G195" s="18"/>
      <c r="H195" s="18"/>
      <c r="I195" s="18">
        <v>480</v>
      </c>
      <c r="J195" s="18"/>
      <c r="K195" s="18"/>
      <c r="L195" s="19">
        <f t="shared" si="0"/>
        <v>480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312</v>
      </c>
      <c r="G196" s="18">
        <v>26</v>
      </c>
      <c r="H196" s="18">
        <f>31231+4268+8</f>
        <v>35507</v>
      </c>
      <c r="I196" s="18">
        <v>25</v>
      </c>
      <c r="J196" s="18"/>
      <c r="K196" s="18"/>
      <c r="L196" s="19">
        <f t="shared" si="0"/>
        <v>35870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5000</v>
      </c>
      <c r="G197" s="18">
        <f>383+38</f>
        <v>421</v>
      </c>
      <c r="H197" s="18"/>
      <c r="I197" s="18"/>
      <c r="J197" s="18"/>
      <c r="K197" s="18"/>
      <c r="L197" s="19">
        <f t="shared" si="0"/>
        <v>5421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4994</v>
      </c>
      <c r="G199" s="18">
        <f>382+134</f>
        <v>516</v>
      </c>
      <c r="H199" s="18">
        <f>409+175+5556+1000+1962+40+442</f>
        <v>9584</v>
      </c>
      <c r="I199" s="18">
        <f>1376+1616+2033</f>
        <v>5025</v>
      </c>
      <c r="J199" s="18"/>
      <c r="K199" s="18"/>
      <c r="L199" s="19">
        <f t="shared" si="0"/>
        <v>20119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6128</v>
      </c>
      <c r="G200" s="18">
        <v>755</v>
      </c>
      <c r="H200" s="18">
        <f>737+3010+896</f>
        <v>4643</v>
      </c>
      <c r="I200" s="18">
        <v>3923</v>
      </c>
      <c r="J200" s="18"/>
      <c r="K200" s="18"/>
      <c r="L200" s="19">
        <f t="shared" si="0"/>
        <v>15449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100697</v>
      </c>
      <c r="G203" s="41">
        <f t="shared" si="1"/>
        <v>32553</v>
      </c>
      <c r="H203" s="41">
        <f t="shared" si="1"/>
        <v>398217</v>
      </c>
      <c r="I203" s="41">
        <f t="shared" si="1"/>
        <v>13794</v>
      </c>
      <c r="J203" s="41">
        <f t="shared" si="1"/>
        <v>0</v>
      </c>
      <c r="K203" s="41">
        <f t="shared" si="1"/>
        <v>0</v>
      </c>
      <c r="L203" s="41">
        <f t="shared" si="1"/>
        <v>545261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>
        <v>157842</v>
      </c>
      <c r="I207" s="18"/>
      <c r="J207" s="18"/>
      <c r="K207" s="18"/>
      <c r="L207" s="19">
        <f>SUM(F207:K207)</f>
        <v>157842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113</v>
      </c>
      <c r="G214" s="18">
        <v>10</v>
      </c>
      <c r="H214" s="18">
        <f>11296+1544</f>
        <v>12840</v>
      </c>
      <c r="I214" s="18">
        <v>10</v>
      </c>
      <c r="J214" s="18"/>
      <c r="K214" s="18"/>
      <c r="L214" s="19">
        <f t="shared" si="2"/>
        <v>12973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2217</v>
      </c>
      <c r="G218" s="18">
        <v>273</v>
      </c>
      <c r="H218" s="18">
        <f>13919+1089</f>
        <v>15008</v>
      </c>
      <c r="I218" s="18">
        <v>1419</v>
      </c>
      <c r="J218" s="18"/>
      <c r="K218" s="18"/>
      <c r="L218" s="19">
        <f t="shared" si="2"/>
        <v>18917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2330</v>
      </c>
      <c r="G221" s="41">
        <f>SUM(G207:G220)</f>
        <v>283</v>
      </c>
      <c r="H221" s="41">
        <f>SUM(H207:H220)</f>
        <v>185690</v>
      </c>
      <c r="I221" s="41">
        <f>SUM(I207:I220)</f>
        <v>1429</v>
      </c>
      <c r="J221" s="41">
        <f>SUM(J207:J220)</f>
        <v>0</v>
      </c>
      <c r="K221" s="41">
        <f t="shared" si="3"/>
        <v>0</v>
      </c>
      <c r="L221" s="41">
        <f t="shared" si="3"/>
        <v>189732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417795</v>
      </c>
      <c r="I225" s="18"/>
      <c r="J225" s="18"/>
      <c r="K225" s="18"/>
      <c r="L225" s="19">
        <f>SUM(F225:K225)</f>
        <v>417795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16570</v>
      </c>
      <c r="I226" s="18"/>
      <c r="J226" s="18"/>
      <c r="K226" s="18"/>
      <c r="L226" s="19">
        <f>SUM(F226:K226)</f>
        <v>16570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226</v>
      </c>
      <c r="G232" s="18">
        <v>19</v>
      </c>
      <c r="H232" s="18">
        <f>22592+3087</f>
        <v>25679</v>
      </c>
      <c r="I232" s="18">
        <v>20</v>
      </c>
      <c r="J232" s="18"/>
      <c r="K232" s="18"/>
      <c r="L232" s="19">
        <f t="shared" si="4"/>
        <v>25944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4433</v>
      </c>
      <c r="G236" s="18">
        <v>546</v>
      </c>
      <c r="H236" s="18">
        <v>2178</v>
      </c>
      <c r="I236" s="18">
        <v>2838</v>
      </c>
      <c r="J236" s="18"/>
      <c r="K236" s="18"/>
      <c r="L236" s="19">
        <f t="shared" si="4"/>
        <v>9995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4659</v>
      </c>
      <c r="G239" s="41">
        <f t="shared" si="5"/>
        <v>565</v>
      </c>
      <c r="H239" s="41">
        <f t="shared" si="5"/>
        <v>462222</v>
      </c>
      <c r="I239" s="41">
        <f t="shared" si="5"/>
        <v>2858</v>
      </c>
      <c r="J239" s="41">
        <f t="shared" si="5"/>
        <v>0</v>
      </c>
      <c r="K239" s="41">
        <f t="shared" si="5"/>
        <v>0</v>
      </c>
      <c r="L239" s="41">
        <f t="shared" si="5"/>
        <v>470304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107686</v>
      </c>
      <c r="G249" s="41">
        <f t="shared" si="8"/>
        <v>33401</v>
      </c>
      <c r="H249" s="41">
        <f t="shared" si="8"/>
        <v>1046129</v>
      </c>
      <c r="I249" s="41">
        <f t="shared" si="8"/>
        <v>18081</v>
      </c>
      <c r="J249" s="41">
        <f t="shared" si="8"/>
        <v>0</v>
      </c>
      <c r="K249" s="41">
        <f t="shared" si="8"/>
        <v>0</v>
      </c>
      <c r="L249" s="41">
        <f t="shared" si="8"/>
        <v>1205297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20000</v>
      </c>
      <c r="L258" s="19">
        <f t="shared" si="9"/>
        <v>20000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20000</v>
      </c>
      <c r="L262" s="41">
        <f t="shared" si="9"/>
        <v>20000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107686</v>
      </c>
      <c r="G263" s="42">
        <f t="shared" si="11"/>
        <v>33401</v>
      </c>
      <c r="H263" s="42">
        <f t="shared" si="11"/>
        <v>1046129</v>
      </c>
      <c r="I263" s="42">
        <f t="shared" si="11"/>
        <v>18081</v>
      </c>
      <c r="J263" s="42">
        <f t="shared" si="11"/>
        <v>0</v>
      </c>
      <c r="K263" s="42">
        <f t="shared" si="11"/>
        <v>20000</v>
      </c>
      <c r="L263" s="42">
        <f t="shared" si="11"/>
        <v>1225297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1092+720+5844</f>
        <v>7656</v>
      </c>
      <c r="G268" s="18">
        <f>55+84+447+3+5+27</f>
        <v>621</v>
      </c>
      <c r="H268" s="18"/>
      <c r="I268" s="18">
        <f>409+1465</f>
        <v>1874</v>
      </c>
      <c r="J268" s="18">
        <f>965+3022</f>
        <v>3987</v>
      </c>
      <c r="K268" s="18">
        <v>115</v>
      </c>
      <c r="L268" s="19">
        <f>SUM(F268:K268)</f>
        <v>14253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>
        <f>398+842</f>
        <v>1240</v>
      </c>
      <c r="J269" s="18"/>
      <c r="K269" s="18"/>
      <c r="L269" s="19">
        <f>SUM(F269:K269)</f>
        <v>1240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200</v>
      </c>
      <c r="G273" s="18">
        <v>32</v>
      </c>
      <c r="H273" s="18">
        <v>3491.82</v>
      </c>
      <c r="I273" s="18"/>
      <c r="J273" s="18"/>
      <c r="K273" s="18"/>
      <c r="L273" s="19">
        <f t="shared" ref="L273:L279" si="12">SUM(F273:K273)</f>
        <v>3723.82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250</v>
      </c>
      <c r="G274" s="18">
        <f>20+20</f>
        <v>40</v>
      </c>
      <c r="H274" s="18">
        <v>650</v>
      </c>
      <c r="I274" s="18"/>
      <c r="J274" s="18"/>
      <c r="K274" s="18"/>
      <c r="L274" s="19">
        <f>SUM(F274:K274)</f>
        <v>940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4"/>
      <c r="G275" s="4"/>
      <c r="H275" s="4"/>
      <c r="I275" s="18"/>
      <c r="J275" s="18"/>
      <c r="K275" s="18">
        <f>51+360</f>
        <v>411</v>
      </c>
      <c r="L275" s="19">
        <f t="shared" si="12"/>
        <v>411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>
        <v>241</v>
      </c>
      <c r="I279" s="18"/>
      <c r="J279" s="18"/>
      <c r="K279" s="18"/>
      <c r="L279" s="19">
        <f t="shared" si="12"/>
        <v>241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8106</v>
      </c>
      <c r="G282" s="42">
        <f t="shared" si="13"/>
        <v>693</v>
      </c>
      <c r="H282" s="42">
        <f t="shared" si="13"/>
        <v>4382.82</v>
      </c>
      <c r="I282" s="42">
        <f t="shared" si="13"/>
        <v>3114</v>
      </c>
      <c r="J282" s="42">
        <f t="shared" si="13"/>
        <v>3987</v>
      </c>
      <c r="K282" s="42">
        <f t="shared" si="13"/>
        <v>526</v>
      </c>
      <c r="L282" s="41">
        <f t="shared" si="13"/>
        <v>20808.82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8106</v>
      </c>
      <c r="G330" s="41">
        <f t="shared" si="20"/>
        <v>693</v>
      </c>
      <c r="H330" s="41">
        <f t="shared" si="20"/>
        <v>4382.82</v>
      </c>
      <c r="I330" s="41">
        <f t="shared" si="20"/>
        <v>3114</v>
      </c>
      <c r="J330" s="41">
        <f t="shared" si="20"/>
        <v>3987</v>
      </c>
      <c r="K330" s="41">
        <f t="shared" si="20"/>
        <v>526</v>
      </c>
      <c r="L330" s="41">
        <f t="shared" si="20"/>
        <v>20808.82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8106</v>
      </c>
      <c r="G344" s="41">
        <f>G330</f>
        <v>693</v>
      </c>
      <c r="H344" s="41">
        <f>H330</f>
        <v>4382.82</v>
      </c>
      <c r="I344" s="41">
        <f>I330</f>
        <v>3114</v>
      </c>
      <c r="J344" s="41">
        <f>J330</f>
        <v>3987</v>
      </c>
      <c r="K344" s="47">
        <f>K330+K343</f>
        <v>526</v>
      </c>
      <c r="L344" s="41">
        <f>L330+L343</f>
        <v>20808.82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/>
      <c r="I350" s="18"/>
      <c r="J350" s="18"/>
      <c r="K350" s="18"/>
      <c r="L350" s="13">
        <f>SUM(F350:K350)</f>
        <v>0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0</v>
      </c>
      <c r="I354" s="47">
        <f t="shared" si="22"/>
        <v>0</v>
      </c>
      <c r="J354" s="47">
        <f t="shared" si="22"/>
        <v>0</v>
      </c>
      <c r="K354" s="47">
        <f t="shared" si="22"/>
        <v>0</v>
      </c>
      <c r="L354" s="47">
        <f t="shared" si="22"/>
        <v>0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0</v>
      </c>
      <c r="I361" s="47">
        <f>SUM(I359:I360)</f>
        <v>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>
        <v>174</v>
      </c>
      <c r="I380" s="18"/>
      <c r="J380" s="24" t="s">
        <v>312</v>
      </c>
      <c r="K380" s="24" t="s">
        <v>312</v>
      </c>
      <c r="L380" s="56">
        <f t="shared" si="25"/>
        <v>174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>
        <v>20000</v>
      </c>
      <c r="H382" s="18">
        <v>581</v>
      </c>
      <c r="I382" s="18"/>
      <c r="J382" s="24" t="s">
        <v>312</v>
      </c>
      <c r="K382" s="24" t="s">
        <v>312</v>
      </c>
      <c r="L382" s="56">
        <f t="shared" si="25"/>
        <v>20581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20000</v>
      </c>
      <c r="H385" s="139">
        <f>SUM(H379:H384)</f>
        <v>755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20755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2109</v>
      </c>
      <c r="I389" s="18"/>
      <c r="J389" s="24" t="s">
        <v>312</v>
      </c>
      <c r="K389" s="24" t="s">
        <v>312</v>
      </c>
      <c r="L389" s="56">
        <f t="shared" si="26"/>
        <v>2109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>
        <v>335</v>
      </c>
      <c r="I390" s="18"/>
      <c r="J390" s="24" t="s">
        <v>312</v>
      </c>
      <c r="K390" s="24" t="s">
        <v>312</v>
      </c>
      <c r="L390" s="56">
        <f t="shared" si="26"/>
        <v>335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2444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2444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20000</v>
      </c>
      <c r="H400" s="47">
        <f>H385+H393+H399</f>
        <v>3199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23199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280544</v>
      </c>
      <c r="G432" s="18"/>
      <c r="H432" s="18"/>
      <c r="I432" s="56">
        <f t="shared" si="33"/>
        <v>280544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280544</v>
      </c>
      <c r="G438" s="13">
        <f>SUM(G431:G437)</f>
        <v>0</v>
      </c>
      <c r="H438" s="13">
        <f>SUM(H431:H437)</f>
        <v>0</v>
      </c>
      <c r="I438" s="13">
        <f>SUM(I431:I437)</f>
        <v>280544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f>F432</f>
        <v>280544</v>
      </c>
      <c r="G449" s="18"/>
      <c r="H449" s="18"/>
      <c r="I449" s="56">
        <f>SUM(F449:H449)</f>
        <v>280544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280544</v>
      </c>
      <c r="G450" s="83">
        <f>SUM(G446:G449)</f>
        <v>0</v>
      </c>
      <c r="H450" s="83">
        <f>SUM(H446:H449)</f>
        <v>0</v>
      </c>
      <c r="I450" s="83">
        <f>SUM(I446:I449)</f>
        <v>280544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280544</v>
      </c>
      <c r="G451" s="42">
        <f>G444+G450</f>
        <v>0</v>
      </c>
      <c r="H451" s="42">
        <f>H444+H450</f>
        <v>0</v>
      </c>
      <c r="I451" s="42">
        <f>I444+I450</f>
        <v>280544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3749</v>
      </c>
      <c r="G455" s="18"/>
      <c r="H455" s="18">
        <v>0</v>
      </c>
      <c r="I455" s="18"/>
      <c r="J455" s="18">
        <f>257345</f>
        <v>257345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F185</f>
        <v>1318904</v>
      </c>
      <c r="G458" s="18"/>
      <c r="H458" s="18">
        <f>H161</f>
        <v>20808.82</v>
      </c>
      <c r="I458" s="18"/>
      <c r="J458" s="18">
        <f>L400</f>
        <v>23199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1318904</v>
      </c>
      <c r="G460" s="53">
        <f>SUM(G458:G459)</f>
        <v>0</v>
      </c>
      <c r="H460" s="53">
        <f>SUM(H458:H459)</f>
        <v>20808.82</v>
      </c>
      <c r="I460" s="53">
        <f>SUM(I458:I459)</f>
        <v>0</v>
      </c>
      <c r="J460" s="53">
        <f>SUM(J458:J459)</f>
        <v>23199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L263</f>
        <v>1225297</v>
      </c>
      <c r="G462" s="18"/>
      <c r="H462" s="18">
        <f>L344</f>
        <v>20808.82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1225297</v>
      </c>
      <c r="G464" s="53">
        <f>SUM(G462:G463)</f>
        <v>0</v>
      </c>
      <c r="H464" s="53">
        <f>SUM(H462:H463)</f>
        <v>20808.82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97356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280544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F190</f>
        <v>17137</v>
      </c>
      <c r="G511" s="18">
        <f>G190</f>
        <v>6031</v>
      </c>
      <c r="H511" s="18">
        <f>H190</f>
        <v>113796</v>
      </c>
      <c r="I511" s="18">
        <f>I190</f>
        <v>35</v>
      </c>
      <c r="J511" s="18"/>
      <c r="K511" s="18"/>
      <c r="L511" s="88">
        <f>SUM(F511:K511)</f>
        <v>136999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17137</v>
      </c>
      <c r="G514" s="108">
        <f t="shared" ref="G514:L514" si="35">SUM(G511:G513)</f>
        <v>6031</v>
      </c>
      <c r="H514" s="108">
        <f t="shared" si="35"/>
        <v>113796</v>
      </c>
      <c r="I514" s="108">
        <f t="shared" si="35"/>
        <v>35</v>
      </c>
      <c r="J514" s="108">
        <f t="shared" si="35"/>
        <v>0</v>
      </c>
      <c r="K514" s="108">
        <f t="shared" si="35"/>
        <v>0</v>
      </c>
      <c r="L514" s="89">
        <f t="shared" si="35"/>
        <v>136999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/>
      <c r="I516" s="18"/>
      <c r="J516" s="18"/>
      <c r="K516" s="18"/>
      <c r="L516" s="88">
        <f>SUM(F516:K516)</f>
        <v>0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0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0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f>F197/2</f>
        <v>2500</v>
      </c>
      <c r="G521" s="18">
        <f>G197/2</f>
        <v>210.5</v>
      </c>
      <c r="H521" s="18"/>
      <c r="I521" s="18"/>
      <c r="J521" s="18"/>
      <c r="K521" s="18"/>
      <c r="L521" s="88">
        <f>SUM(F521:K521)</f>
        <v>2710.5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2500</v>
      </c>
      <c r="G524" s="89">
        <f t="shared" ref="G524:L524" si="37">SUM(G521:G523)</f>
        <v>210.5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2710.5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241</v>
      </c>
      <c r="I531" s="18"/>
      <c r="J531" s="18"/>
      <c r="K531" s="18"/>
      <c r="L531" s="88">
        <f>SUM(F531:K531)</f>
        <v>241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f>I582</f>
        <v>13919</v>
      </c>
      <c r="I532" s="18"/>
      <c r="J532" s="18"/>
      <c r="K532" s="18"/>
      <c r="L532" s="88">
        <f>SUM(F532:K532)</f>
        <v>13919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14160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14160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19637</v>
      </c>
      <c r="G535" s="89">
        <f t="shared" ref="G535:L535" si="40">G514+G519+G524+G529+G534</f>
        <v>6241.5</v>
      </c>
      <c r="H535" s="89">
        <f t="shared" si="40"/>
        <v>127956</v>
      </c>
      <c r="I535" s="89">
        <f t="shared" si="40"/>
        <v>35</v>
      </c>
      <c r="J535" s="89">
        <f t="shared" si="40"/>
        <v>0</v>
      </c>
      <c r="K535" s="89">
        <f t="shared" si="40"/>
        <v>0</v>
      </c>
      <c r="L535" s="89">
        <f t="shared" si="40"/>
        <v>153869.5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136999</v>
      </c>
      <c r="G539" s="87">
        <f>L516</f>
        <v>0</v>
      </c>
      <c r="H539" s="87">
        <f>L521</f>
        <v>2710.5</v>
      </c>
      <c r="I539" s="87">
        <f>L526</f>
        <v>0</v>
      </c>
      <c r="J539" s="87">
        <f>L531</f>
        <v>241</v>
      </c>
      <c r="K539" s="87">
        <f>SUM(F539:J539)</f>
        <v>139950.5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13919</v>
      </c>
      <c r="K540" s="87">
        <f>SUM(F540:J540)</f>
        <v>13919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136999</v>
      </c>
      <c r="G542" s="89">
        <f t="shared" si="41"/>
        <v>0</v>
      </c>
      <c r="H542" s="89">
        <f t="shared" si="41"/>
        <v>2710.5</v>
      </c>
      <c r="I542" s="89">
        <f t="shared" si="41"/>
        <v>0</v>
      </c>
      <c r="J542" s="89">
        <f t="shared" si="41"/>
        <v>14160</v>
      </c>
      <c r="K542" s="89">
        <f t="shared" si="41"/>
        <v>153869.5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234335</v>
      </c>
      <c r="G565" s="18">
        <v>157842</v>
      </c>
      <c r="H565" s="18">
        <v>417795</v>
      </c>
      <c r="I565" s="87">
        <f>SUM(F565:H565)</f>
        <v>809972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60620</v>
      </c>
      <c r="G572" s="4"/>
      <c r="H572" s="18">
        <v>16570</v>
      </c>
      <c r="I572" s="87">
        <f t="shared" si="46"/>
        <v>77190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L200-H585</f>
        <v>14712</v>
      </c>
      <c r="I581" s="18">
        <f>L218-I582</f>
        <v>4998</v>
      </c>
      <c r="J581" s="18">
        <f>L236</f>
        <v>9995</v>
      </c>
      <c r="K581" s="104">
        <f t="shared" ref="K581:K587" si="47">SUM(H581:J581)</f>
        <v>29705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>
        <v>13919</v>
      </c>
      <c r="J582" s="18"/>
      <c r="K582" s="104">
        <f t="shared" si="47"/>
        <v>13919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737</v>
      </c>
      <c r="I585" s="18"/>
      <c r="J585" s="18"/>
      <c r="K585" s="104">
        <f t="shared" si="47"/>
        <v>737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15449</v>
      </c>
      <c r="I588" s="108">
        <f>SUM(I581:I587)</f>
        <v>18917</v>
      </c>
      <c r="J588" s="108">
        <f>SUM(J581:J587)</f>
        <v>9995</v>
      </c>
      <c r="K588" s="108">
        <f>SUM(K581:K587)</f>
        <v>44361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J344</f>
        <v>3987</v>
      </c>
      <c r="I594" s="18">
        <f>J221</f>
        <v>0</v>
      </c>
      <c r="J594" s="18">
        <f>J239</f>
        <v>0</v>
      </c>
      <c r="K594" s="104">
        <f>SUM(H594:J594)</f>
        <v>3987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3987</v>
      </c>
      <c r="I595" s="108">
        <f>SUM(I592:I594)</f>
        <v>0</v>
      </c>
      <c r="J595" s="108">
        <f>SUM(J592:J594)</f>
        <v>0</v>
      </c>
      <c r="K595" s="108">
        <f>SUM(K592:K594)</f>
        <v>3987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126406</v>
      </c>
      <c r="H607" s="109">
        <f>SUM(F44)</f>
        <v>126406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0</v>
      </c>
      <c r="H608" s="109">
        <f>SUM(G44)</f>
        <v>0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4818</v>
      </c>
      <c r="H609" s="109">
        <f>SUM(H44)</f>
        <v>4818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280544</v>
      </c>
      <c r="H611" s="109">
        <f>SUM(J44)</f>
        <v>280544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97356</v>
      </c>
      <c r="H612" s="109">
        <f>F466</f>
        <v>97356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280544</v>
      </c>
      <c r="H616" s="109">
        <f>J466</f>
        <v>280544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1318904</v>
      </c>
      <c r="H617" s="104">
        <f>SUM(F458)</f>
        <v>1318904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0</v>
      </c>
      <c r="H618" s="104">
        <f>SUM(G458)</f>
        <v>0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20808.82</v>
      </c>
      <c r="H619" s="104">
        <f>SUM(H458)</f>
        <v>20808.82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23199</v>
      </c>
      <c r="H621" s="104">
        <f>SUM(J458)</f>
        <v>23199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1225297</v>
      </c>
      <c r="H622" s="104">
        <f>SUM(F462)</f>
        <v>1225297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20808.82</v>
      </c>
      <c r="H623" s="104">
        <f>SUM(H462)</f>
        <v>20808.82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0</v>
      </c>
      <c r="H624" s="104">
        <f>I361</f>
        <v>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0</v>
      </c>
      <c r="H625" s="104">
        <f>SUM(G462)</f>
        <v>0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23199</v>
      </c>
      <c r="H627" s="164">
        <f>SUM(J458)</f>
        <v>23199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280544</v>
      </c>
      <c r="H629" s="104">
        <f>SUM(F451)</f>
        <v>280544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280544</v>
      </c>
      <c r="H632" s="104">
        <f>SUM(I451)</f>
        <v>280544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3199</v>
      </c>
      <c r="H634" s="104">
        <f>H400</f>
        <v>3199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20000</v>
      </c>
      <c r="H635" s="104">
        <f>G400</f>
        <v>20000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23199</v>
      </c>
      <c r="H636" s="104">
        <f>L400</f>
        <v>23199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44361</v>
      </c>
      <c r="H637" s="104">
        <f>L200+L218+L236</f>
        <v>44361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3987</v>
      </c>
      <c r="H638" s="104">
        <f>(J249+J330)-(J247+J328)</f>
        <v>3987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15449</v>
      </c>
      <c r="H639" s="104">
        <f>H588</f>
        <v>15449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18917</v>
      </c>
      <c r="H640" s="104">
        <f>I588</f>
        <v>18917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9995</v>
      </c>
      <c r="H641" s="104">
        <f>J588</f>
        <v>9995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20000</v>
      </c>
      <c r="H645" s="104">
        <f>K258+K339</f>
        <v>20000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566069.81999999995</v>
      </c>
      <c r="G650" s="19">
        <f>(L221+L301+L351)</f>
        <v>189732</v>
      </c>
      <c r="H650" s="19">
        <f>(L239+L320+L352)</f>
        <v>470304</v>
      </c>
      <c r="I650" s="19">
        <f>SUM(F650:H650)</f>
        <v>1226105.8199999998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0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0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15690</v>
      </c>
      <c r="G652" s="19">
        <f>(L218+L298)-(J218+J298)</f>
        <v>18917</v>
      </c>
      <c r="H652" s="19">
        <f>(L236+L317)-(J236+J317)</f>
        <v>9995</v>
      </c>
      <c r="I652" s="19">
        <f>SUM(F652:H652)</f>
        <v>44602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298942</v>
      </c>
      <c r="G653" s="200">
        <f>SUM(G565:G577)+SUM(I592:I594)+L602</f>
        <v>157842</v>
      </c>
      <c r="H653" s="200">
        <f>SUM(H565:H577)+SUM(J592:J594)+L603</f>
        <v>434365</v>
      </c>
      <c r="I653" s="19">
        <f>SUM(F653:H653)</f>
        <v>891149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251437.81999999995</v>
      </c>
      <c r="G654" s="19">
        <f>G650-SUM(G651:G653)</f>
        <v>12973</v>
      </c>
      <c r="H654" s="19">
        <f>H650-SUM(H651:H653)</f>
        <v>25944</v>
      </c>
      <c r="I654" s="19">
        <f>I650-SUM(I651:I653)</f>
        <v>290354.81999999983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19.18</v>
      </c>
      <c r="G655" s="249"/>
      <c r="H655" s="249"/>
      <c r="I655" s="19">
        <f>SUM(F655:H655)</f>
        <v>19.18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13109.38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15138.42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>
        <v>-12973</v>
      </c>
      <c r="H659" s="18">
        <v>-25944</v>
      </c>
      <c r="I659" s="19">
        <f>SUM(F659:H659)</f>
        <v>-38917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13109.38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13109.38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DA649-D44F-444A-B8D3-81D1EA97BB1B}">
  <sheetPr>
    <tabColor indexed="20"/>
  </sheetPr>
  <dimension ref="A1:C52"/>
  <sheetViews>
    <sheetView workbookViewId="0">
      <selection activeCell="D26" sqref="D26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Croydon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74782</v>
      </c>
      <c r="C9" s="230">
        <f>'DOE25'!G189+'DOE25'!G207+'DOE25'!G225+'DOE25'!G268+'DOE25'!G287+'DOE25'!G306</f>
        <v>25425</v>
      </c>
    </row>
    <row r="10" spans="1:3" x14ac:dyDescent="0.2">
      <c r="A10" t="s">
        <v>810</v>
      </c>
      <c r="B10" s="241">
        <v>62058</v>
      </c>
      <c r="C10" s="241">
        <v>21098.989730148965</v>
      </c>
    </row>
    <row r="11" spans="1:3" x14ac:dyDescent="0.2">
      <c r="A11" t="s">
        <v>811</v>
      </c>
      <c r="B11" s="241">
        <v>10457</v>
      </c>
      <c r="C11" s="241">
        <v>3555.2569468588695</v>
      </c>
    </row>
    <row r="12" spans="1:3" x14ac:dyDescent="0.2">
      <c r="A12" t="s">
        <v>812</v>
      </c>
      <c r="B12" s="241">
        <v>2267</v>
      </c>
      <c r="C12" s="241">
        <v>770.75332299216382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74782</v>
      </c>
      <c r="C13" s="232">
        <f>SUM(C10:C12)</f>
        <v>25425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17137</v>
      </c>
      <c r="C18" s="230">
        <f>'DOE25'!G190+'DOE25'!G208+'DOE25'!G226+'DOE25'!G269+'DOE25'!G288+'DOE25'!G307</f>
        <v>6031</v>
      </c>
    </row>
    <row r="19" spans="1:3" x14ac:dyDescent="0.2">
      <c r="A19" t="s">
        <v>810</v>
      </c>
      <c r="B19" s="241">
        <v>13690</v>
      </c>
      <c r="C19" s="241">
        <v>4817.9021999183051</v>
      </c>
    </row>
    <row r="20" spans="1:3" x14ac:dyDescent="0.2">
      <c r="A20" t="s">
        <v>811</v>
      </c>
      <c r="B20" s="241">
        <v>2749</v>
      </c>
      <c r="C20" s="241">
        <v>967.45165431522423</v>
      </c>
    </row>
    <row r="21" spans="1:3" x14ac:dyDescent="0.2">
      <c r="A21" t="s">
        <v>812</v>
      </c>
      <c r="B21" s="241">
        <v>698</v>
      </c>
      <c r="C21" s="241">
        <v>245.6461457664702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17137</v>
      </c>
      <c r="C22" s="232">
        <f>SUM(C19:C21)</f>
        <v>6030.9999999999991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0</v>
      </c>
      <c r="C36" s="236">
        <f>'DOE25'!G192+'DOE25'!G210+'DOE25'!G228+'DOE25'!G271+'DOE25'!G290+'DOE25'!G309</f>
        <v>0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9A339-B905-4E0C-A221-383F0A129278}">
  <sheetPr>
    <tabColor indexed="11"/>
  </sheetPr>
  <dimension ref="A1:I51"/>
  <sheetViews>
    <sheetView workbookViewId="0">
      <pane ySplit="4" topLeftCell="A7" activePane="bottomLeft" state="frozen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Croydon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1060129</v>
      </c>
      <c r="D5" s="20">
        <f>SUM('DOE25'!L189:L192)+SUM('DOE25'!L207:L210)+SUM('DOE25'!L225:L228)-F5-G5</f>
        <v>1060129</v>
      </c>
      <c r="E5" s="244"/>
      <c r="F5" s="256">
        <f>SUM('DOE25'!J189:J192)+SUM('DOE25'!J207:J210)+SUM('DOE25'!J225:J228)</f>
        <v>0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832</v>
      </c>
      <c r="C6" s="246">
        <f t="shared" si="0"/>
        <v>0</v>
      </c>
      <c r="D6" s="20">
        <f>'DOE25'!L194+'DOE25'!L212+'DOE25'!L230-F6-G6</f>
        <v>0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480</v>
      </c>
      <c r="D7" s="20">
        <f>'DOE25'!L195+'DOE25'!L213+'DOE25'!L231-F7-G7</f>
        <v>480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40835</v>
      </c>
      <c r="D8" s="244"/>
      <c r="E8" s="20">
        <f>'DOE25'!L196+'DOE25'!L214+'DOE25'!L232-F8-G8-D9-D11</f>
        <v>40835</v>
      </c>
      <c r="F8" s="256">
        <f>'DOE25'!J196+'DOE25'!J214+'DOE25'!J232</f>
        <v>0</v>
      </c>
      <c r="G8" s="53">
        <f>'DOE25'!K196+'DOE25'!K214+'DOE25'!K232</f>
        <v>0</v>
      </c>
      <c r="H8" s="260"/>
    </row>
    <row r="9" spans="1:9" x14ac:dyDescent="0.2">
      <c r="A9" s="32">
        <v>2310</v>
      </c>
      <c r="B9" t="s">
        <v>849</v>
      </c>
      <c r="C9" s="246">
        <f t="shared" si="0"/>
        <v>9660</v>
      </c>
      <c r="D9" s="245">
        <v>9660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8500</v>
      </c>
      <c r="D10" s="244"/>
      <c r="E10" s="245">
        <v>8500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24292</v>
      </c>
      <c r="D11" s="245">
        <f>(128825+53404+30501+1071+312+304+13613+14890)*0.1</f>
        <v>24292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5421</v>
      </c>
      <c r="D12" s="20">
        <f>'DOE25'!L197+'DOE25'!L215+'DOE25'!L233-F12-G12</f>
        <v>5421</v>
      </c>
      <c r="E12" s="244"/>
      <c r="F12" s="256">
        <f>'DOE25'!J197+'DOE25'!J215+'DOE25'!J233</f>
        <v>0</v>
      </c>
      <c r="G12" s="53">
        <f>'DOE25'!K197+'DOE25'!K215+'DOE25'!K233</f>
        <v>0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20119</v>
      </c>
      <c r="D14" s="20">
        <f>'DOE25'!L199+'DOE25'!L217+'DOE25'!L235-F14-G14</f>
        <v>20119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44361</v>
      </c>
      <c r="D15" s="20">
        <f>'DOE25'!L200+'DOE25'!L218+'DOE25'!L236-F15-G15</f>
        <v>44361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0</v>
      </c>
      <c r="D29" s="20">
        <f>'DOE25'!L350+'DOE25'!L351+'DOE25'!L352-'DOE25'!I359-F29-G29</f>
        <v>0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20808.82</v>
      </c>
      <c r="D31" s="20">
        <f>'DOE25'!L282+'DOE25'!L301+'DOE25'!L320+'DOE25'!L325+'DOE25'!L326+'DOE25'!L327-F31-G31</f>
        <v>16295.82</v>
      </c>
      <c r="E31" s="244"/>
      <c r="F31" s="256">
        <f>'DOE25'!J282+'DOE25'!J301+'DOE25'!J320+'DOE25'!J325+'DOE25'!J326+'DOE25'!J327</f>
        <v>3987</v>
      </c>
      <c r="G31" s="53">
        <f>'DOE25'!K282+'DOE25'!K301+'DOE25'!K320+'DOE25'!K325+'DOE25'!K326+'DOE25'!K327</f>
        <v>526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1180757.82</v>
      </c>
      <c r="E33" s="247">
        <f>SUM(E5:E31)</f>
        <v>49335</v>
      </c>
      <c r="F33" s="247">
        <f>SUM(F5:F31)</f>
        <v>3987</v>
      </c>
      <c r="G33" s="247">
        <f>SUM(G5:G31)</f>
        <v>526</v>
      </c>
      <c r="H33" s="247">
        <f>SUM(H5:H31)</f>
        <v>0</v>
      </c>
    </row>
    <row r="35" spans="2:8" ht="12" thickBot="1" x14ac:dyDescent="0.25">
      <c r="B35" s="254" t="s">
        <v>878</v>
      </c>
      <c r="D35" s="255">
        <f>E33</f>
        <v>49335</v>
      </c>
      <c r="E35" s="250"/>
    </row>
    <row r="36" spans="2:8" ht="12" thickTop="1" x14ac:dyDescent="0.2">
      <c r="B36" t="s">
        <v>846</v>
      </c>
      <c r="D36" s="20">
        <f>D33</f>
        <v>1180757.82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67BB0-6A6E-4401-B3D2-AFC2F34D1798}">
  <sheetPr transitionEvaluation="1" codeName="Sheet2">
    <tabColor indexed="10"/>
  </sheetPr>
  <dimension ref="A1:I156"/>
  <sheetViews>
    <sheetView zoomScale="75" zoomScaleNormal="120" workbookViewId="0">
      <pane ySplit="2" topLeftCell="A18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Croydon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121296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280544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4817</v>
      </c>
      <c r="D13" s="95">
        <f>'DOE25'!G13</f>
        <v>0</v>
      </c>
      <c r="E13" s="95">
        <f>'DOE25'!H13</f>
        <v>4818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43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250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126406</v>
      </c>
      <c r="D19" s="41">
        <f>SUM(D9:D18)</f>
        <v>0</v>
      </c>
      <c r="E19" s="41">
        <f>SUM(E9:E18)</f>
        <v>4818</v>
      </c>
      <c r="F19" s="41">
        <f>SUM(F9:F18)</f>
        <v>0</v>
      </c>
      <c r="G19" s="41">
        <f>SUM(G9:G18)</f>
        <v>280544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26750</v>
      </c>
      <c r="D23" s="95">
        <f>'DOE25'!G24</f>
        <v>0</v>
      </c>
      <c r="E23" s="95">
        <f>'DOE25'!H24</f>
        <v>4818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2300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29050</v>
      </c>
      <c r="D32" s="41">
        <f>SUM(D22:D31)</f>
        <v>0</v>
      </c>
      <c r="E32" s="41">
        <f>SUM(E22:E31)</f>
        <v>4818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280544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97356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97356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280544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126406</v>
      </c>
      <c r="D43" s="41">
        <f>D42+D32</f>
        <v>0</v>
      </c>
      <c r="E43" s="41">
        <f>E42+E32</f>
        <v>4818</v>
      </c>
      <c r="F43" s="41">
        <f>F42+F32</f>
        <v>0</v>
      </c>
      <c r="G43" s="41">
        <f>G42+G32</f>
        <v>280544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765719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90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3199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0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6956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7046</v>
      </c>
      <c r="D54" s="130">
        <f>SUM(D49:D53)</f>
        <v>0</v>
      </c>
      <c r="E54" s="130">
        <f>SUM(E49:E53)</f>
        <v>0</v>
      </c>
      <c r="F54" s="130">
        <f>SUM(F49:F53)</f>
        <v>0</v>
      </c>
      <c r="G54" s="130">
        <f>SUM(G49:G53)</f>
        <v>3199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772765</v>
      </c>
      <c r="D55" s="22">
        <f>D48+D54</f>
        <v>0</v>
      </c>
      <c r="E55" s="22">
        <f>E48+E54</f>
        <v>0</v>
      </c>
      <c r="F55" s="22">
        <f>F48+F54</f>
        <v>0</v>
      </c>
      <c r="G55" s="22">
        <f>G48+G54</f>
        <v>3199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329676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200070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11957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541703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0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0</v>
      </c>
      <c r="D70" s="130">
        <f>SUM(D64:D69)</f>
        <v>0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541703</v>
      </c>
      <c r="D73" s="130">
        <f>SUM(D71:D72)+D70+D62</f>
        <v>0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4436</v>
      </c>
      <c r="D80" s="95">
        <f>SUM('DOE25'!G145:G153)</f>
        <v>0</v>
      </c>
      <c r="E80" s="95">
        <f>SUM('DOE25'!H145:H153)</f>
        <v>20808.82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4436</v>
      </c>
      <c r="D83" s="131">
        <f>SUM(D77:D82)</f>
        <v>0</v>
      </c>
      <c r="E83" s="131">
        <f>SUM(E77:E82)</f>
        <v>20808.82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20000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20000</v>
      </c>
    </row>
    <row r="96" spans="1:7" ht="12.75" thickTop="1" thickBot="1" x14ac:dyDescent="0.25">
      <c r="A96" s="33" t="s">
        <v>796</v>
      </c>
      <c r="C96" s="86">
        <f>C55+C73+C83+C95</f>
        <v>1318904</v>
      </c>
      <c r="D96" s="86">
        <f>D55+D73+D83+D95</f>
        <v>0</v>
      </c>
      <c r="E96" s="86">
        <f>E55+E73+E83+E95</f>
        <v>20808.82</v>
      </c>
      <c r="F96" s="86">
        <f>F55+F73+F83+F95</f>
        <v>0</v>
      </c>
      <c r="G96" s="86">
        <f>G55+G73+G95</f>
        <v>23199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906560</v>
      </c>
      <c r="D101" s="24" t="s">
        <v>312</v>
      </c>
      <c r="E101" s="95">
        <f>('DOE25'!L268)+('DOE25'!L287)+('DOE25'!L306)</f>
        <v>14253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153569</v>
      </c>
      <c r="D102" s="24" t="s">
        <v>312</v>
      </c>
      <c r="E102" s="95">
        <f>('DOE25'!L269)+('DOE25'!L288)+('DOE25'!L307)</f>
        <v>1240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0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1060129</v>
      </c>
      <c r="D107" s="86">
        <f>SUM(D101:D106)</f>
        <v>0</v>
      </c>
      <c r="E107" s="86">
        <f>SUM(E101:E106)</f>
        <v>15493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0</v>
      </c>
      <c r="D110" s="24" t="s">
        <v>312</v>
      </c>
      <c r="E110" s="95">
        <f>+('DOE25'!L273)+('DOE25'!L292)+('DOE25'!L311)</f>
        <v>3723.82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480</v>
      </c>
      <c r="D111" s="24" t="s">
        <v>312</v>
      </c>
      <c r="E111" s="95">
        <f>+('DOE25'!L274)+('DOE25'!L293)+('DOE25'!L312)</f>
        <v>940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74787</v>
      </c>
      <c r="D112" s="24" t="s">
        <v>312</v>
      </c>
      <c r="E112" s="95">
        <f>+('DOE25'!L275)+('DOE25'!L294)+('DOE25'!L313)</f>
        <v>411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5421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20119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44361</v>
      </c>
      <c r="D116" s="24" t="s">
        <v>312</v>
      </c>
      <c r="E116" s="95">
        <f>+('DOE25'!L279)+('DOE25'!L298)+('DOE25'!L317)</f>
        <v>241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0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145168</v>
      </c>
      <c r="D120" s="86">
        <f>SUM(D110:D119)</f>
        <v>0</v>
      </c>
      <c r="E120" s="86">
        <f>SUM(E110:E119)</f>
        <v>5315.82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20755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2444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-3199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20000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1225297</v>
      </c>
      <c r="D137" s="86">
        <f>(D107+D120+D136)</f>
        <v>0</v>
      </c>
      <c r="E137" s="86">
        <f>(E107+E120+E136)</f>
        <v>20808.82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6FA0B-67B7-4CA1-B489-0FD845BD0B88}">
  <sheetPr codeName="Sheet3">
    <tabColor indexed="43"/>
  </sheetPr>
  <dimension ref="A1:D42"/>
  <sheetViews>
    <sheetView workbookViewId="0">
      <selection activeCell="B47" sqref="B4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Croydon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13109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13109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920813</v>
      </c>
      <c r="D10" s="182">
        <f>ROUND((C10/$C$28)*100,1)</f>
        <v>75.099999999999994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154809</v>
      </c>
      <c r="D11" s="182">
        <f>ROUND((C11/$C$28)*100,1)</f>
        <v>12.6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3724</v>
      </c>
      <c r="D15" s="182">
        <f t="shared" ref="D15:D27" si="0">ROUND((C15/$C$28)*100,1)</f>
        <v>0.3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1420</v>
      </c>
      <c r="D16" s="182">
        <f t="shared" si="0"/>
        <v>0.1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75198</v>
      </c>
      <c r="D17" s="182">
        <f t="shared" si="0"/>
        <v>6.1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5421</v>
      </c>
      <c r="D18" s="182">
        <f t="shared" si="0"/>
        <v>0.4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20119</v>
      </c>
      <c r="D20" s="182">
        <f t="shared" si="0"/>
        <v>1.6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44602</v>
      </c>
      <c r="D21" s="182">
        <f t="shared" si="0"/>
        <v>3.6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0</v>
      </c>
      <c r="D27" s="182">
        <f t="shared" si="0"/>
        <v>0</v>
      </c>
    </row>
    <row r="28" spans="1:4" x14ac:dyDescent="0.2">
      <c r="B28" s="187" t="s">
        <v>754</v>
      </c>
      <c r="C28" s="180">
        <f>SUM(C10:C27)</f>
        <v>1226106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1226106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765719</v>
      </c>
      <c r="D35" s="182">
        <f t="shared" ref="D35:D40" si="1">ROUND((C35/$C$41)*100,1)</f>
        <v>57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10245</v>
      </c>
      <c r="D36" s="182">
        <f t="shared" si="1"/>
        <v>0.8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541703</v>
      </c>
      <c r="D37" s="182">
        <f t="shared" si="1"/>
        <v>40.299999999999997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0</v>
      </c>
      <c r="D38" s="182">
        <f t="shared" si="1"/>
        <v>0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25245</v>
      </c>
      <c r="D39" s="182">
        <f t="shared" si="1"/>
        <v>1.9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1342912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1A69C-78DC-4B55-B495-B1A6A6CCCE83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Croydon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7"/>
      <c r="Q29" s="297"/>
      <c r="R29" s="297"/>
      <c r="S29" s="297"/>
      <c r="T29" s="297"/>
      <c r="U29" s="297"/>
      <c r="V29" s="297"/>
      <c r="W29" s="297"/>
      <c r="X29" s="297"/>
      <c r="Y29" s="297"/>
      <c r="Z29" s="297"/>
      <c r="AA29" s="208"/>
      <c r="AB29" s="208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08"/>
      <c r="AO29" s="208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08"/>
      <c r="BB29" s="208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4"/>
      <c r="BN29" s="208"/>
      <c r="BO29" s="208"/>
      <c r="BP29" s="294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08"/>
      <c r="CB29" s="208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08"/>
      <c r="CO29" s="208"/>
      <c r="CP29" s="294"/>
      <c r="CQ29" s="294"/>
      <c r="CR29" s="294"/>
      <c r="CS29" s="294"/>
      <c r="CT29" s="294"/>
      <c r="CU29" s="294"/>
      <c r="CV29" s="294"/>
      <c r="CW29" s="294"/>
      <c r="CX29" s="294"/>
      <c r="CY29" s="294"/>
      <c r="CZ29" s="294"/>
      <c r="DA29" s="208"/>
      <c r="DB29" s="208"/>
      <c r="DC29" s="294"/>
      <c r="DD29" s="294"/>
      <c r="DE29" s="294"/>
      <c r="DF29" s="294"/>
      <c r="DG29" s="294"/>
      <c r="DH29" s="294"/>
      <c r="DI29" s="294"/>
      <c r="DJ29" s="294"/>
      <c r="DK29" s="294"/>
      <c r="DL29" s="294"/>
      <c r="DM29" s="294"/>
      <c r="DN29" s="208"/>
      <c r="DO29" s="208"/>
      <c r="DP29" s="294"/>
      <c r="DQ29" s="294"/>
      <c r="DR29" s="294"/>
      <c r="DS29" s="294"/>
      <c r="DT29" s="294"/>
      <c r="DU29" s="294"/>
      <c r="DV29" s="294"/>
      <c r="DW29" s="294"/>
      <c r="DX29" s="294"/>
      <c r="DY29" s="294"/>
      <c r="DZ29" s="294"/>
      <c r="EA29" s="208"/>
      <c r="EB29" s="208"/>
      <c r="EC29" s="294"/>
      <c r="ED29" s="294"/>
      <c r="EE29" s="294"/>
      <c r="EF29" s="294"/>
      <c r="EG29" s="294"/>
      <c r="EH29" s="294"/>
      <c r="EI29" s="294"/>
      <c r="EJ29" s="294"/>
      <c r="EK29" s="294"/>
      <c r="EL29" s="294"/>
      <c r="EM29" s="294"/>
      <c r="EN29" s="208"/>
      <c r="EO29" s="208"/>
      <c r="EP29" s="294"/>
      <c r="EQ29" s="294"/>
      <c r="ER29" s="294"/>
      <c r="ES29" s="294"/>
      <c r="ET29" s="294"/>
      <c r="EU29" s="294"/>
      <c r="EV29" s="294"/>
      <c r="EW29" s="294"/>
      <c r="EX29" s="294"/>
      <c r="EY29" s="294"/>
      <c r="EZ29" s="294"/>
      <c r="FA29" s="208"/>
      <c r="FB29" s="208"/>
      <c r="FC29" s="294"/>
      <c r="FD29" s="294"/>
      <c r="FE29" s="294"/>
      <c r="FF29" s="294"/>
      <c r="FG29" s="294"/>
      <c r="FH29" s="294"/>
      <c r="FI29" s="294"/>
      <c r="FJ29" s="294"/>
      <c r="FK29" s="294"/>
      <c r="FL29" s="294"/>
      <c r="FM29" s="294"/>
      <c r="FN29" s="208"/>
      <c r="FO29" s="208"/>
      <c r="FP29" s="294"/>
      <c r="FQ29" s="294"/>
      <c r="FR29" s="294"/>
      <c r="FS29" s="294"/>
      <c r="FT29" s="294"/>
      <c r="FU29" s="294"/>
      <c r="FV29" s="294"/>
      <c r="FW29" s="294"/>
      <c r="FX29" s="294"/>
      <c r="FY29" s="294"/>
      <c r="FZ29" s="294"/>
      <c r="GA29" s="208"/>
      <c r="GB29" s="208"/>
      <c r="GC29" s="294"/>
      <c r="GD29" s="294"/>
      <c r="GE29" s="294"/>
      <c r="GF29" s="294"/>
      <c r="GG29" s="294"/>
      <c r="GH29" s="294"/>
      <c r="GI29" s="294"/>
      <c r="GJ29" s="294"/>
      <c r="GK29" s="294"/>
      <c r="GL29" s="294"/>
      <c r="GM29" s="294"/>
      <c r="GN29" s="208"/>
      <c r="GO29" s="208"/>
      <c r="GP29" s="294"/>
      <c r="GQ29" s="294"/>
      <c r="GR29" s="294"/>
      <c r="GS29" s="294"/>
      <c r="GT29" s="294"/>
      <c r="GU29" s="294"/>
      <c r="GV29" s="294"/>
      <c r="GW29" s="294"/>
      <c r="GX29" s="294"/>
      <c r="GY29" s="294"/>
      <c r="GZ29" s="294"/>
      <c r="HA29" s="208"/>
      <c r="HB29" s="208"/>
      <c r="HC29" s="294"/>
      <c r="HD29" s="294"/>
      <c r="HE29" s="294"/>
      <c r="HF29" s="294"/>
      <c r="HG29" s="294"/>
      <c r="HH29" s="294"/>
      <c r="HI29" s="294"/>
      <c r="HJ29" s="294"/>
      <c r="HK29" s="294"/>
      <c r="HL29" s="294"/>
      <c r="HM29" s="294"/>
      <c r="HN29" s="208"/>
      <c r="HO29" s="208"/>
      <c r="HP29" s="294"/>
      <c r="HQ29" s="294"/>
      <c r="HR29" s="294"/>
      <c r="HS29" s="294"/>
      <c r="HT29" s="294"/>
      <c r="HU29" s="294"/>
      <c r="HV29" s="294"/>
      <c r="HW29" s="294"/>
      <c r="HX29" s="294"/>
      <c r="HY29" s="294"/>
      <c r="HZ29" s="294"/>
      <c r="IA29" s="208"/>
      <c r="IB29" s="208"/>
      <c r="IC29" s="294"/>
      <c r="ID29" s="294"/>
      <c r="IE29" s="294"/>
      <c r="IF29" s="294"/>
      <c r="IG29" s="294"/>
      <c r="IH29" s="294"/>
      <c r="II29" s="294"/>
      <c r="IJ29" s="294"/>
      <c r="IK29" s="294"/>
      <c r="IL29" s="294"/>
      <c r="IM29" s="294"/>
      <c r="IN29" s="208"/>
      <c r="IO29" s="208"/>
      <c r="IP29" s="294"/>
      <c r="IQ29" s="294"/>
      <c r="IR29" s="294"/>
      <c r="IS29" s="294"/>
      <c r="IT29" s="294"/>
      <c r="IU29" s="294"/>
      <c r="IV29" s="294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7"/>
      <c r="Q30" s="297"/>
      <c r="R30" s="297"/>
      <c r="S30" s="297"/>
      <c r="T30" s="297"/>
      <c r="U30" s="297"/>
      <c r="V30" s="297"/>
      <c r="W30" s="297"/>
      <c r="X30" s="297"/>
      <c r="Y30" s="297"/>
      <c r="Z30" s="297"/>
      <c r="AA30" s="208"/>
      <c r="AB30" s="208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08"/>
      <c r="AO30" s="208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08"/>
      <c r="BB30" s="208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4"/>
      <c r="BN30" s="208"/>
      <c r="BO30" s="208"/>
      <c r="BP30" s="294"/>
      <c r="BQ30" s="294"/>
      <c r="BR30" s="294"/>
      <c r="BS30" s="294"/>
      <c r="BT30" s="294"/>
      <c r="BU30" s="294"/>
      <c r="BV30" s="294"/>
      <c r="BW30" s="294"/>
      <c r="BX30" s="294"/>
      <c r="BY30" s="294"/>
      <c r="BZ30" s="294"/>
      <c r="CA30" s="208"/>
      <c r="CB30" s="208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08"/>
      <c r="CO30" s="208"/>
      <c r="CP30" s="294"/>
      <c r="CQ30" s="294"/>
      <c r="CR30" s="294"/>
      <c r="CS30" s="294"/>
      <c r="CT30" s="294"/>
      <c r="CU30" s="294"/>
      <c r="CV30" s="294"/>
      <c r="CW30" s="294"/>
      <c r="CX30" s="294"/>
      <c r="CY30" s="294"/>
      <c r="CZ30" s="294"/>
      <c r="DA30" s="208"/>
      <c r="DB30" s="208"/>
      <c r="DC30" s="294"/>
      <c r="DD30" s="294"/>
      <c r="DE30" s="294"/>
      <c r="DF30" s="294"/>
      <c r="DG30" s="294"/>
      <c r="DH30" s="294"/>
      <c r="DI30" s="294"/>
      <c r="DJ30" s="294"/>
      <c r="DK30" s="294"/>
      <c r="DL30" s="294"/>
      <c r="DM30" s="294"/>
      <c r="DN30" s="208"/>
      <c r="DO30" s="208"/>
      <c r="DP30" s="294"/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208"/>
      <c r="EB30" s="208"/>
      <c r="EC30" s="294"/>
      <c r="ED30" s="294"/>
      <c r="EE30" s="294"/>
      <c r="EF30" s="294"/>
      <c r="EG30" s="294"/>
      <c r="EH30" s="294"/>
      <c r="EI30" s="294"/>
      <c r="EJ30" s="294"/>
      <c r="EK30" s="294"/>
      <c r="EL30" s="294"/>
      <c r="EM30" s="294"/>
      <c r="EN30" s="208"/>
      <c r="EO30" s="208"/>
      <c r="EP30" s="294"/>
      <c r="EQ30" s="294"/>
      <c r="ER30" s="294"/>
      <c r="ES30" s="294"/>
      <c r="ET30" s="294"/>
      <c r="EU30" s="294"/>
      <c r="EV30" s="294"/>
      <c r="EW30" s="294"/>
      <c r="EX30" s="294"/>
      <c r="EY30" s="294"/>
      <c r="EZ30" s="294"/>
      <c r="FA30" s="208"/>
      <c r="FB30" s="208"/>
      <c r="FC30" s="294"/>
      <c r="FD30" s="294"/>
      <c r="FE30" s="294"/>
      <c r="FF30" s="294"/>
      <c r="FG30" s="294"/>
      <c r="FH30" s="294"/>
      <c r="FI30" s="294"/>
      <c r="FJ30" s="294"/>
      <c r="FK30" s="294"/>
      <c r="FL30" s="294"/>
      <c r="FM30" s="294"/>
      <c r="FN30" s="208"/>
      <c r="FO30" s="208"/>
      <c r="FP30" s="294"/>
      <c r="FQ30" s="294"/>
      <c r="FR30" s="294"/>
      <c r="FS30" s="294"/>
      <c r="FT30" s="294"/>
      <c r="FU30" s="294"/>
      <c r="FV30" s="294"/>
      <c r="FW30" s="294"/>
      <c r="FX30" s="294"/>
      <c r="FY30" s="294"/>
      <c r="FZ30" s="294"/>
      <c r="GA30" s="208"/>
      <c r="GB30" s="208"/>
      <c r="GC30" s="294"/>
      <c r="GD30" s="294"/>
      <c r="GE30" s="294"/>
      <c r="GF30" s="294"/>
      <c r="GG30" s="294"/>
      <c r="GH30" s="294"/>
      <c r="GI30" s="294"/>
      <c r="GJ30" s="294"/>
      <c r="GK30" s="294"/>
      <c r="GL30" s="294"/>
      <c r="GM30" s="294"/>
      <c r="GN30" s="208"/>
      <c r="GO30" s="208"/>
      <c r="GP30" s="294"/>
      <c r="GQ30" s="294"/>
      <c r="GR30" s="294"/>
      <c r="GS30" s="294"/>
      <c r="GT30" s="294"/>
      <c r="GU30" s="294"/>
      <c r="GV30" s="294"/>
      <c r="GW30" s="294"/>
      <c r="GX30" s="294"/>
      <c r="GY30" s="294"/>
      <c r="GZ30" s="294"/>
      <c r="HA30" s="208"/>
      <c r="HB30" s="208"/>
      <c r="HC30" s="294"/>
      <c r="HD30" s="294"/>
      <c r="HE30" s="294"/>
      <c r="HF30" s="294"/>
      <c r="HG30" s="294"/>
      <c r="HH30" s="294"/>
      <c r="HI30" s="294"/>
      <c r="HJ30" s="294"/>
      <c r="HK30" s="294"/>
      <c r="HL30" s="294"/>
      <c r="HM30" s="294"/>
      <c r="HN30" s="208"/>
      <c r="HO30" s="208"/>
      <c r="HP30" s="294"/>
      <c r="HQ30" s="294"/>
      <c r="HR30" s="294"/>
      <c r="HS30" s="294"/>
      <c r="HT30" s="294"/>
      <c r="HU30" s="294"/>
      <c r="HV30" s="294"/>
      <c r="HW30" s="294"/>
      <c r="HX30" s="294"/>
      <c r="HY30" s="294"/>
      <c r="HZ30" s="294"/>
      <c r="IA30" s="208"/>
      <c r="IB30" s="208"/>
      <c r="IC30" s="294"/>
      <c r="ID30" s="294"/>
      <c r="IE30" s="294"/>
      <c r="IF30" s="294"/>
      <c r="IG30" s="294"/>
      <c r="IH30" s="294"/>
      <c r="II30" s="294"/>
      <c r="IJ30" s="294"/>
      <c r="IK30" s="294"/>
      <c r="IL30" s="294"/>
      <c r="IM30" s="294"/>
      <c r="IN30" s="208"/>
      <c r="IO30" s="208"/>
      <c r="IP30" s="294"/>
      <c r="IQ30" s="294"/>
      <c r="IR30" s="294"/>
      <c r="IS30" s="294"/>
      <c r="IT30" s="294"/>
      <c r="IU30" s="294"/>
      <c r="IV30" s="294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7"/>
      <c r="Q31" s="297"/>
      <c r="R31" s="297"/>
      <c r="S31" s="297"/>
      <c r="T31" s="297"/>
      <c r="U31" s="297"/>
      <c r="V31" s="297"/>
      <c r="W31" s="297"/>
      <c r="X31" s="297"/>
      <c r="Y31" s="297"/>
      <c r="Z31" s="297"/>
      <c r="AA31" s="208"/>
      <c r="AB31" s="208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08"/>
      <c r="AO31" s="208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08"/>
      <c r="BB31" s="208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08"/>
      <c r="BO31" s="208"/>
      <c r="BP31" s="294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08"/>
      <c r="CB31" s="208"/>
      <c r="CC31" s="294"/>
      <c r="CD31" s="294"/>
      <c r="CE31" s="294"/>
      <c r="CF31" s="294"/>
      <c r="CG31" s="294"/>
      <c r="CH31" s="294"/>
      <c r="CI31" s="294"/>
      <c r="CJ31" s="294"/>
      <c r="CK31" s="294"/>
      <c r="CL31" s="294"/>
      <c r="CM31" s="294"/>
      <c r="CN31" s="208"/>
      <c r="CO31" s="208"/>
      <c r="CP31" s="294"/>
      <c r="CQ31" s="294"/>
      <c r="CR31" s="294"/>
      <c r="CS31" s="294"/>
      <c r="CT31" s="294"/>
      <c r="CU31" s="294"/>
      <c r="CV31" s="294"/>
      <c r="CW31" s="294"/>
      <c r="CX31" s="294"/>
      <c r="CY31" s="294"/>
      <c r="CZ31" s="294"/>
      <c r="DA31" s="208"/>
      <c r="DB31" s="208"/>
      <c r="DC31" s="294"/>
      <c r="DD31" s="294"/>
      <c r="DE31" s="294"/>
      <c r="DF31" s="294"/>
      <c r="DG31" s="294"/>
      <c r="DH31" s="294"/>
      <c r="DI31" s="294"/>
      <c r="DJ31" s="294"/>
      <c r="DK31" s="294"/>
      <c r="DL31" s="294"/>
      <c r="DM31" s="294"/>
      <c r="DN31" s="208"/>
      <c r="DO31" s="208"/>
      <c r="DP31" s="294"/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208"/>
      <c r="EB31" s="208"/>
      <c r="EC31" s="294"/>
      <c r="ED31" s="294"/>
      <c r="EE31" s="294"/>
      <c r="EF31" s="294"/>
      <c r="EG31" s="294"/>
      <c r="EH31" s="294"/>
      <c r="EI31" s="294"/>
      <c r="EJ31" s="294"/>
      <c r="EK31" s="294"/>
      <c r="EL31" s="294"/>
      <c r="EM31" s="294"/>
      <c r="EN31" s="208"/>
      <c r="EO31" s="208"/>
      <c r="EP31" s="294"/>
      <c r="EQ31" s="294"/>
      <c r="ER31" s="294"/>
      <c r="ES31" s="294"/>
      <c r="ET31" s="294"/>
      <c r="EU31" s="294"/>
      <c r="EV31" s="294"/>
      <c r="EW31" s="294"/>
      <c r="EX31" s="294"/>
      <c r="EY31" s="294"/>
      <c r="EZ31" s="294"/>
      <c r="FA31" s="208"/>
      <c r="FB31" s="208"/>
      <c r="FC31" s="294"/>
      <c r="FD31" s="294"/>
      <c r="FE31" s="294"/>
      <c r="FF31" s="294"/>
      <c r="FG31" s="294"/>
      <c r="FH31" s="294"/>
      <c r="FI31" s="294"/>
      <c r="FJ31" s="294"/>
      <c r="FK31" s="294"/>
      <c r="FL31" s="294"/>
      <c r="FM31" s="294"/>
      <c r="FN31" s="208"/>
      <c r="FO31" s="208"/>
      <c r="FP31" s="294"/>
      <c r="FQ31" s="294"/>
      <c r="FR31" s="294"/>
      <c r="FS31" s="294"/>
      <c r="FT31" s="294"/>
      <c r="FU31" s="294"/>
      <c r="FV31" s="294"/>
      <c r="FW31" s="294"/>
      <c r="FX31" s="294"/>
      <c r="FY31" s="294"/>
      <c r="FZ31" s="294"/>
      <c r="GA31" s="208"/>
      <c r="GB31" s="208"/>
      <c r="GC31" s="294"/>
      <c r="GD31" s="294"/>
      <c r="GE31" s="294"/>
      <c r="GF31" s="294"/>
      <c r="GG31" s="294"/>
      <c r="GH31" s="294"/>
      <c r="GI31" s="294"/>
      <c r="GJ31" s="294"/>
      <c r="GK31" s="294"/>
      <c r="GL31" s="294"/>
      <c r="GM31" s="294"/>
      <c r="GN31" s="208"/>
      <c r="GO31" s="208"/>
      <c r="GP31" s="294"/>
      <c r="GQ31" s="294"/>
      <c r="GR31" s="294"/>
      <c r="GS31" s="294"/>
      <c r="GT31" s="294"/>
      <c r="GU31" s="294"/>
      <c r="GV31" s="294"/>
      <c r="GW31" s="294"/>
      <c r="GX31" s="294"/>
      <c r="GY31" s="294"/>
      <c r="GZ31" s="294"/>
      <c r="HA31" s="208"/>
      <c r="HB31" s="208"/>
      <c r="HC31" s="294"/>
      <c r="HD31" s="294"/>
      <c r="HE31" s="294"/>
      <c r="HF31" s="294"/>
      <c r="HG31" s="294"/>
      <c r="HH31" s="294"/>
      <c r="HI31" s="294"/>
      <c r="HJ31" s="294"/>
      <c r="HK31" s="294"/>
      <c r="HL31" s="294"/>
      <c r="HM31" s="294"/>
      <c r="HN31" s="208"/>
      <c r="HO31" s="208"/>
      <c r="HP31" s="294"/>
      <c r="HQ31" s="294"/>
      <c r="HR31" s="294"/>
      <c r="HS31" s="294"/>
      <c r="HT31" s="294"/>
      <c r="HU31" s="294"/>
      <c r="HV31" s="294"/>
      <c r="HW31" s="294"/>
      <c r="HX31" s="294"/>
      <c r="HY31" s="294"/>
      <c r="HZ31" s="294"/>
      <c r="IA31" s="208"/>
      <c r="IB31" s="208"/>
      <c r="IC31" s="294"/>
      <c r="ID31" s="294"/>
      <c r="IE31" s="294"/>
      <c r="IF31" s="294"/>
      <c r="IG31" s="294"/>
      <c r="IH31" s="294"/>
      <c r="II31" s="294"/>
      <c r="IJ31" s="294"/>
      <c r="IK31" s="294"/>
      <c r="IL31" s="294"/>
      <c r="IM31" s="294"/>
      <c r="IN31" s="208"/>
      <c r="IO31" s="208"/>
      <c r="IP31" s="294"/>
      <c r="IQ31" s="294"/>
      <c r="IR31" s="294"/>
      <c r="IS31" s="294"/>
      <c r="IT31" s="294"/>
      <c r="IU31" s="294"/>
      <c r="IV31" s="294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7"/>
      <c r="Q38" s="297"/>
      <c r="R38" s="297"/>
      <c r="S38" s="297"/>
      <c r="T38" s="297"/>
      <c r="U38" s="297"/>
      <c r="V38" s="297"/>
      <c r="W38" s="297"/>
      <c r="X38" s="297"/>
      <c r="Y38" s="297"/>
      <c r="Z38" s="297"/>
      <c r="AA38" s="208"/>
      <c r="AB38" s="208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08"/>
      <c r="AO38" s="208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08"/>
      <c r="BB38" s="208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08"/>
      <c r="BO38" s="208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08"/>
      <c r="CB38" s="208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08"/>
      <c r="CO38" s="208"/>
      <c r="CP38" s="294"/>
      <c r="CQ38" s="294"/>
      <c r="CR38" s="294"/>
      <c r="CS38" s="294"/>
      <c r="CT38" s="294"/>
      <c r="CU38" s="294"/>
      <c r="CV38" s="294"/>
      <c r="CW38" s="294"/>
      <c r="CX38" s="294"/>
      <c r="CY38" s="294"/>
      <c r="CZ38" s="294"/>
      <c r="DA38" s="208"/>
      <c r="DB38" s="208"/>
      <c r="DC38" s="294"/>
      <c r="DD38" s="294"/>
      <c r="DE38" s="294"/>
      <c r="DF38" s="294"/>
      <c r="DG38" s="294"/>
      <c r="DH38" s="294"/>
      <c r="DI38" s="294"/>
      <c r="DJ38" s="294"/>
      <c r="DK38" s="294"/>
      <c r="DL38" s="294"/>
      <c r="DM38" s="294"/>
      <c r="DN38" s="208"/>
      <c r="DO38" s="208"/>
      <c r="DP38" s="294"/>
      <c r="DQ38" s="294"/>
      <c r="DR38" s="294"/>
      <c r="DS38" s="294"/>
      <c r="DT38" s="294"/>
      <c r="DU38" s="294"/>
      <c r="DV38" s="294"/>
      <c r="DW38" s="294"/>
      <c r="DX38" s="294"/>
      <c r="DY38" s="294"/>
      <c r="DZ38" s="294"/>
      <c r="EA38" s="208"/>
      <c r="EB38" s="208"/>
      <c r="EC38" s="294"/>
      <c r="ED38" s="294"/>
      <c r="EE38" s="294"/>
      <c r="EF38" s="294"/>
      <c r="EG38" s="294"/>
      <c r="EH38" s="294"/>
      <c r="EI38" s="294"/>
      <c r="EJ38" s="294"/>
      <c r="EK38" s="294"/>
      <c r="EL38" s="294"/>
      <c r="EM38" s="294"/>
      <c r="EN38" s="208"/>
      <c r="EO38" s="208"/>
      <c r="EP38" s="294"/>
      <c r="EQ38" s="294"/>
      <c r="ER38" s="294"/>
      <c r="ES38" s="294"/>
      <c r="ET38" s="294"/>
      <c r="EU38" s="294"/>
      <c r="EV38" s="294"/>
      <c r="EW38" s="294"/>
      <c r="EX38" s="294"/>
      <c r="EY38" s="294"/>
      <c r="EZ38" s="294"/>
      <c r="FA38" s="208"/>
      <c r="FB38" s="208"/>
      <c r="FC38" s="294"/>
      <c r="FD38" s="294"/>
      <c r="FE38" s="294"/>
      <c r="FF38" s="294"/>
      <c r="FG38" s="294"/>
      <c r="FH38" s="294"/>
      <c r="FI38" s="294"/>
      <c r="FJ38" s="294"/>
      <c r="FK38" s="294"/>
      <c r="FL38" s="294"/>
      <c r="FM38" s="294"/>
      <c r="FN38" s="208"/>
      <c r="FO38" s="208"/>
      <c r="FP38" s="294"/>
      <c r="FQ38" s="294"/>
      <c r="FR38" s="294"/>
      <c r="FS38" s="294"/>
      <c r="FT38" s="294"/>
      <c r="FU38" s="294"/>
      <c r="FV38" s="294"/>
      <c r="FW38" s="294"/>
      <c r="FX38" s="294"/>
      <c r="FY38" s="294"/>
      <c r="FZ38" s="294"/>
      <c r="GA38" s="208"/>
      <c r="GB38" s="208"/>
      <c r="GC38" s="294"/>
      <c r="GD38" s="294"/>
      <c r="GE38" s="294"/>
      <c r="GF38" s="294"/>
      <c r="GG38" s="294"/>
      <c r="GH38" s="294"/>
      <c r="GI38" s="294"/>
      <c r="GJ38" s="294"/>
      <c r="GK38" s="294"/>
      <c r="GL38" s="294"/>
      <c r="GM38" s="294"/>
      <c r="GN38" s="208"/>
      <c r="GO38" s="208"/>
      <c r="GP38" s="294"/>
      <c r="GQ38" s="294"/>
      <c r="GR38" s="294"/>
      <c r="GS38" s="294"/>
      <c r="GT38" s="294"/>
      <c r="GU38" s="294"/>
      <c r="GV38" s="294"/>
      <c r="GW38" s="294"/>
      <c r="GX38" s="294"/>
      <c r="GY38" s="294"/>
      <c r="GZ38" s="294"/>
      <c r="HA38" s="208"/>
      <c r="HB38" s="208"/>
      <c r="HC38" s="294"/>
      <c r="HD38" s="294"/>
      <c r="HE38" s="294"/>
      <c r="HF38" s="294"/>
      <c r="HG38" s="294"/>
      <c r="HH38" s="294"/>
      <c r="HI38" s="294"/>
      <c r="HJ38" s="294"/>
      <c r="HK38" s="294"/>
      <c r="HL38" s="294"/>
      <c r="HM38" s="294"/>
      <c r="HN38" s="208"/>
      <c r="HO38" s="208"/>
      <c r="HP38" s="294"/>
      <c r="HQ38" s="294"/>
      <c r="HR38" s="294"/>
      <c r="HS38" s="294"/>
      <c r="HT38" s="294"/>
      <c r="HU38" s="294"/>
      <c r="HV38" s="294"/>
      <c r="HW38" s="294"/>
      <c r="HX38" s="294"/>
      <c r="HY38" s="294"/>
      <c r="HZ38" s="294"/>
      <c r="IA38" s="208"/>
      <c r="IB38" s="208"/>
      <c r="IC38" s="294"/>
      <c r="ID38" s="294"/>
      <c r="IE38" s="294"/>
      <c r="IF38" s="294"/>
      <c r="IG38" s="294"/>
      <c r="IH38" s="294"/>
      <c r="II38" s="294"/>
      <c r="IJ38" s="294"/>
      <c r="IK38" s="294"/>
      <c r="IL38" s="294"/>
      <c r="IM38" s="294"/>
      <c r="IN38" s="208"/>
      <c r="IO38" s="208"/>
      <c r="IP38" s="294"/>
      <c r="IQ38" s="294"/>
      <c r="IR38" s="294"/>
      <c r="IS38" s="294"/>
      <c r="IT38" s="294"/>
      <c r="IU38" s="294"/>
      <c r="IV38" s="294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08"/>
      <c r="AB39" s="208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08"/>
      <c r="AO39" s="208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08"/>
      <c r="BB39" s="208"/>
      <c r="BC39" s="294"/>
      <c r="BD39" s="294"/>
      <c r="BE39" s="294"/>
      <c r="BF39" s="294"/>
      <c r="BG39" s="294"/>
      <c r="BH39" s="294"/>
      <c r="BI39" s="294"/>
      <c r="BJ39" s="294"/>
      <c r="BK39" s="294"/>
      <c r="BL39" s="294"/>
      <c r="BM39" s="294"/>
      <c r="BN39" s="208"/>
      <c r="BO39" s="208"/>
      <c r="BP39" s="294"/>
      <c r="BQ39" s="294"/>
      <c r="BR39" s="294"/>
      <c r="BS39" s="294"/>
      <c r="BT39" s="294"/>
      <c r="BU39" s="294"/>
      <c r="BV39" s="294"/>
      <c r="BW39" s="294"/>
      <c r="BX39" s="294"/>
      <c r="BY39" s="294"/>
      <c r="BZ39" s="294"/>
      <c r="CA39" s="208"/>
      <c r="CB39" s="208"/>
      <c r="CC39" s="294"/>
      <c r="CD39" s="294"/>
      <c r="CE39" s="294"/>
      <c r="CF39" s="294"/>
      <c r="CG39" s="294"/>
      <c r="CH39" s="294"/>
      <c r="CI39" s="294"/>
      <c r="CJ39" s="294"/>
      <c r="CK39" s="294"/>
      <c r="CL39" s="294"/>
      <c r="CM39" s="294"/>
      <c r="CN39" s="208"/>
      <c r="CO39" s="208"/>
      <c r="CP39" s="294"/>
      <c r="CQ39" s="294"/>
      <c r="CR39" s="294"/>
      <c r="CS39" s="294"/>
      <c r="CT39" s="294"/>
      <c r="CU39" s="294"/>
      <c r="CV39" s="294"/>
      <c r="CW39" s="294"/>
      <c r="CX39" s="294"/>
      <c r="CY39" s="294"/>
      <c r="CZ39" s="294"/>
      <c r="DA39" s="208"/>
      <c r="DB39" s="208"/>
      <c r="DC39" s="294"/>
      <c r="DD39" s="294"/>
      <c r="DE39" s="294"/>
      <c r="DF39" s="294"/>
      <c r="DG39" s="294"/>
      <c r="DH39" s="294"/>
      <c r="DI39" s="294"/>
      <c r="DJ39" s="294"/>
      <c r="DK39" s="294"/>
      <c r="DL39" s="294"/>
      <c r="DM39" s="294"/>
      <c r="DN39" s="208"/>
      <c r="DO39" s="208"/>
      <c r="DP39" s="294"/>
      <c r="DQ39" s="294"/>
      <c r="DR39" s="294"/>
      <c r="DS39" s="294"/>
      <c r="DT39" s="294"/>
      <c r="DU39" s="294"/>
      <c r="DV39" s="294"/>
      <c r="DW39" s="294"/>
      <c r="DX39" s="294"/>
      <c r="DY39" s="294"/>
      <c r="DZ39" s="294"/>
      <c r="EA39" s="208"/>
      <c r="EB39" s="208"/>
      <c r="EC39" s="294"/>
      <c r="ED39" s="294"/>
      <c r="EE39" s="294"/>
      <c r="EF39" s="294"/>
      <c r="EG39" s="294"/>
      <c r="EH39" s="294"/>
      <c r="EI39" s="294"/>
      <c r="EJ39" s="294"/>
      <c r="EK39" s="294"/>
      <c r="EL39" s="294"/>
      <c r="EM39" s="294"/>
      <c r="EN39" s="208"/>
      <c r="EO39" s="208"/>
      <c r="EP39" s="294"/>
      <c r="EQ39" s="294"/>
      <c r="ER39" s="294"/>
      <c r="ES39" s="294"/>
      <c r="ET39" s="294"/>
      <c r="EU39" s="294"/>
      <c r="EV39" s="294"/>
      <c r="EW39" s="294"/>
      <c r="EX39" s="294"/>
      <c r="EY39" s="294"/>
      <c r="EZ39" s="294"/>
      <c r="FA39" s="208"/>
      <c r="FB39" s="208"/>
      <c r="FC39" s="294"/>
      <c r="FD39" s="294"/>
      <c r="FE39" s="294"/>
      <c r="FF39" s="294"/>
      <c r="FG39" s="294"/>
      <c r="FH39" s="294"/>
      <c r="FI39" s="294"/>
      <c r="FJ39" s="294"/>
      <c r="FK39" s="294"/>
      <c r="FL39" s="294"/>
      <c r="FM39" s="294"/>
      <c r="FN39" s="208"/>
      <c r="FO39" s="208"/>
      <c r="FP39" s="294"/>
      <c r="FQ39" s="294"/>
      <c r="FR39" s="294"/>
      <c r="FS39" s="294"/>
      <c r="FT39" s="294"/>
      <c r="FU39" s="294"/>
      <c r="FV39" s="294"/>
      <c r="FW39" s="294"/>
      <c r="FX39" s="294"/>
      <c r="FY39" s="294"/>
      <c r="FZ39" s="294"/>
      <c r="GA39" s="208"/>
      <c r="GB39" s="208"/>
      <c r="GC39" s="294"/>
      <c r="GD39" s="294"/>
      <c r="GE39" s="294"/>
      <c r="GF39" s="294"/>
      <c r="GG39" s="294"/>
      <c r="GH39" s="294"/>
      <c r="GI39" s="294"/>
      <c r="GJ39" s="294"/>
      <c r="GK39" s="294"/>
      <c r="GL39" s="294"/>
      <c r="GM39" s="294"/>
      <c r="GN39" s="208"/>
      <c r="GO39" s="208"/>
      <c r="GP39" s="294"/>
      <c r="GQ39" s="294"/>
      <c r="GR39" s="294"/>
      <c r="GS39" s="294"/>
      <c r="GT39" s="294"/>
      <c r="GU39" s="294"/>
      <c r="GV39" s="294"/>
      <c r="GW39" s="294"/>
      <c r="GX39" s="294"/>
      <c r="GY39" s="294"/>
      <c r="GZ39" s="294"/>
      <c r="HA39" s="208"/>
      <c r="HB39" s="208"/>
      <c r="HC39" s="294"/>
      <c r="HD39" s="294"/>
      <c r="HE39" s="294"/>
      <c r="HF39" s="294"/>
      <c r="HG39" s="294"/>
      <c r="HH39" s="294"/>
      <c r="HI39" s="294"/>
      <c r="HJ39" s="294"/>
      <c r="HK39" s="294"/>
      <c r="HL39" s="294"/>
      <c r="HM39" s="294"/>
      <c r="HN39" s="208"/>
      <c r="HO39" s="208"/>
      <c r="HP39" s="294"/>
      <c r="HQ39" s="294"/>
      <c r="HR39" s="294"/>
      <c r="HS39" s="294"/>
      <c r="HT39" s="294"/>
      <c r="HU39" s="294"/>
      <c r="HV39" s="294"/>
      <c r="HW39" s="294"/>
      <c r="HX39" s="294"/>
      <c r="HY39" s="294"/>
      <c r="HZ39" s="294"/>
      <c r="IA39" s="208"/>
      <c r="IB39" s="208"/>
      <c r="IC39" s="294"/>
      <c r="ID39" s="294"/>
      <c r="IE39" s="294"/>
      <c r="IF39" s="294"/>
      <c r="IG39" s="294"/>
      <c r="IH39" s="294"/>
      <c r="II39" s="294"/>
      <c r="IJ39" s="294"/>
      <c r="IK39" s="294"/>
      <c r="IL39" s="294"/>
      <c r="IM39" s="294"/>
      <c r="IN39" s="208"/>
      <c r="IO39" s="208"/>
      <c r="IP39" s="294"/>
      <c r="IQ39" s="294"/>
      <c r="IR39" s="294"/>
      <c r="IS39" s="294"/>
      <c r="IT39" s="294"/>
      <c r="IU39" s="294"/>
      <c r="IV39" s="294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297"/>
      <c r="AA40" s="208"/>
      <c r="AB40" s="208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08"/>
      <c r="AO40" s="208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08"/>
      <c r="BB40" s="208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08"/>
      <c r="BO40" s="208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08"/>
      <c r="CB40" s="208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08"/>
      <c r="CO40" s="208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08"/>
      <c r="DB40" s="208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08"/>
      <c r="DO40" s="208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08"/>
      <c r="EB40" s="208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08"/>
      <c r="EO40" s="208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08"/>
      <c r="FB40" s="208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08"/>
      <c r="FO40" s="208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08"/>
      <c r="GB40" s="208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08"/>
      <c r="GO40" s="208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08"/>
      <c r="HB40" s="208"/>
      <c r="HC40" s="294"/>
      <c r="HD40" s="294"/>
      <c r="HE40" s="294"/>
      <c r="HF40" s="294"/>
      <c r="HG40" s="294"/>
      <c r="HH40" s="294"/>
      <c r="HI40" s="294"/>
      <c r="HJ40" s="294"/>
      <c r="HK40" s="294"/>
      <c r="HL40" s="294"/>
      <c r="HM40" s="294"/>
      <c r="HN40" s="208"/>
      <c r="HO40" s="208"/>
      <c r="HP40" s="294"/>
      <c r="HQ40" s="294"/>
      <c r="HR40" s="294"/>
      <c r="HS40" s="294"/>
      <c r="HT40" s="294"/>
      <c r="HU40" s="294"/>
      <c r="HV40" s="294"/>
      <c r="HW40" s="294"/>
      <c r="HX40" s="294"/>
      <c r="HY40" s="294"/>
      <c r="HZ40" s="294"/>
      <c r="IA40" s="208"/>
      <c r="IB40" s="208"/>
      <c r="IC40" s="294"/>
      <c r="ID40" s="294"/>
      <c r="IE40" s="294"/>
      <c r="IF40" s="294"/>
      <c r="IG40" s="294"/>
      <c r="IH40" s="294"/>
      <c r="II40" s="294"/>
      <c r="IJ40" s="294"/>
      <c r="IK40" s="294"/>
      <c r="IL40" s="294"/>
      <c r="IM40" s="294"/>
      <c r="IN40" s="208"/>
      <c r="IO40" s="208"/>
      <c r="IP40" s="294"/>
      <c r="IQ40" s="294"/>
      <c r="IR40" s="294"/>
      <c r="IS40" s="294"/>
      <c r="IT40" s="294"/>
      <c r="IU40" s="294"/>
      <c r="IV40" s="294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1:M41"/>
    <mergeCell ref="BC40:BM40"/>
    <mergeCell ref="BP40:BZ40"/>
    <mergeCell ref="FC40:FM40"/>
    <mergeCell ref="CC40:CM40"/>
    <mergeCell ref="CP40:CZ40"/>
    <mergeCell ref="DC40:DM40"/>
    <mergeCell ref="EP40:EZ40"/>
    <mergeCell ref="DP40:DZ40"/>
    <mergeCell ref="C45:M45"/>
    <mergeCell ref="C46:M46"/>
    <mergeCell ref="GC40:GM40"/>
    <mergeCell ref="GP40:GZ40"/>
    <mergeCell ref="EC40:EM40"/>
    <mergeCell ref="C44:M44"/>
    <mergeCell ref="FP40:FZ40"/>
    <mergeCell ref="C43:M43"/>
    <mergeCell ref="AP40:AZ40"/>
    <mergeCell ref="C42:M42"/>
    <mergeCell ref="IP40:IV40"/>
    <mergeCell ref="HC40:HM40"/>
    <mergeCell ref="HP40:HZ40"/>
    <mergeCell ref="IC40:IM40"/>
    <mergeCell ref="DP39:DZ39"/>
    <mergeCell ref="EC39:EM39"/>
    <mergeCell ref="GC39:GM39"/>
    <mergeCell ref="CP39:CZ39"/>
    <mergeCell ref="BP39:BZ39"/>
    <mergeCell ref="CC39:CM39"/>
    <mergeCell ref="DC39:DM39"/>
    <mergeCell ref="P39:Z39"/>
    <mergeCell ref="AC39:AM39"/>
    <mergeCell ref="AP39:AZ39"/>
    <mergeCell ref="HP38:HZ38"/>
    <mergeCell ref="IP39:IV39"/>
    <mergeCell ref="EP39:EZ39"/>
    <mergeCell ref="FC39:FM39"/>
    <mergeCell ref="FP39:FZ39"/>
    <mergeCell ref="GP39:GZ39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P38:Z38"/>
    <mergeCell ref="AC38:AM38"/>
    <mergeCell ref="AP38:AZ38"/>
    <mergeCell ref="HC32:HM32"/>
    <mergeCell ref="DC32:DM32"/>
    <mergeCell ref="DP32:DZ32"/>
    <mergeCell ref="EC32:EM32"/>
    <mergeCell ref="EP32:EZ32"/>
    <mergeCell ref="FP32:FZ32"/>
    <mergeCell ref="GC32:GM32"/>
    <mergeCell ref="CC38:CM38"/>
    <mergeCell ref="CC32:CM32"/>
    <mergeCell ref="CP38:CZ38"/>
    <mergeCell ref="AC32:AM32"/>
    <mergeCell ref="AP32:AZ32"/>
    <mergeCell ref="CP32:CZ32"/>
    <mergeCell ref="EP31:EZ31"/>
    <mergeCell ref="FC31:FM31"/>
    <mergeCell ref="GP31:GZ31"/>
    <mergeCell ref="HC31:HM31"/>
    <mergeCell ref="HP31:HZ31"/>
    <mergeCell ref="IC31:IM31"/>
    <mergeCell ref="IP31:IV31"/>
    <mergeCell ref="HP32:HZ32"/>
    <mergeCell ref="IC32:IM32"/>
    <mergeCell ref="IP32:IV32"/>
    <mergeCell ref="FC32:FM32"/>
    <mergeCell ref="GP32:GZ32"/>
    <mergeCell ref="BC39:BM39"/>
    <mergeCell ref="BP31:BZ31"/>
    <mergeCell ref="BP38:BZ38"/>
    <mergeCell ref="FP31:FZ31"/>
    <mergeCell ref="GC31:GM31"/>
    <mergeCell ref="IC30:IM30"/>
    <mergeCell ref="FP30:FZ30"/>
    <mergeCell ref="GC30:GM30"/>
    <mergeCell ref="GP30:GZ30"/>
    <mergeCell ref="HC30:HM30"/>
    <mergeCell ref="C39:M39"/>
    <mergeCell ref="C40:M40"/>
    <mergeCell ref="CC31:CM31"/>
    <mergeCell ref="CP31:CZ31"/>
    <mergeCell ref="DC31:DM31"/>
    <mergeCell ref="FC30:FM30"/>
    <mergeCell ref="CC30:CM30"/>
    <mergeCell ref="CP30:CZ30"/>
    <mergeCell ref="DC30:DM30"/>
    <mergeCell ref="DP30:DZ30"/>
    <mergeCell ref="P40:Z40"/>
    <mergeCell ref="AC40:AM40"/>
    <mergeCell ref="BP32:BZ32"/>
    <mergeCell ref="BC38:BM38"/>
    <mergeCell ref="P30:Z30"/>
    <mergeCell ref="AC30:AM30"/>
    <mergeCell ref="AP30:AZ30"/>
    <mergeCell ref="P31:Z31"/>
    <mergeCell ref="BC31:BM31"/>
    <mergeCell ref="BC32:BM32"/>
    <mergeCell ref="HC29:HM29"/>
    <mergeCell ref="HP29:HZ29"/>
    <mergeCell ref="IC29:IM29"/>
    <mergeCell ref="IP29:IV29"/>
    <mergeCell ref="BC30:BM30"/>
    <mergeCell ref="BP30:BZ30"/>
    <mergeCell ref="EC30:EM30"/>
    <mergeCell ref="EP30:EZ30"/>
    <mergeCell ref="IP30:IV30"/>
    <mergeCell ref="HP30:HZ30"/>
    <mergeCell ref="EP29:EZ29"/>
    <mergeCell ref="FC29:FM29"/>
    <mergeCell ref="P29:Z29"/>
    <mergeCell ref="AC29:AM29"/>
    <mergeCell ref="AP29:AZ29"/>
    <mergeCell ref="C32:M32"/>
    <mergeCell ref="C30:M30"/>
    <mergeCell ref="C31:M31"/>
    <mergeCell ref="DP31:DZ31"/>
    <mergeCell ref="EC31:E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EC29:EM29"/>
    <mergeCell ref="AP31:AZ31"/>
    <mergeCell ref="P32:Z32"/>
    <mergeCell ref="C5:M5"/>
    <mergeCell ref="C6:M6"/>
    <mergeCell ref="C7:M7"/>
    <mergeCell ref="C8:M8"/>
    <mergeCell ref="C16:M16"/>
    <mergeCell ref="C17:M17"/>
    <mergeCell ref="C18:M18"/>
    <mergeCell ref="A2:E2"/>
    <mergeCell ref="A1:I1"/>
    <mergeCell ref="C3:M3"/>
    <mergeCell ref="C4:M4"/>
    <mergeCell ref="F2:I2"/>
    <mergeCell ref="AC31:AM31"/>
    <mergeCell ref="C65:M65"/>
    <mergeCell ref="C19:M19"/>
    <mergeCell ref="C9:M9"/>
    <mergeCell ref="C10:M10"/>
    <mergeCell ref="C11:M11"/>
    <mergeCell ref="C12:M12"/>
    <mergeCell ref="C13:M13"/>
    <mergeCell ref="C33:M33"/>
    <mergeCell ref="C37:M37"/>
    <mergeCell ref="C38:M38"/>
    <mergeCell ref="C14:M14"/>
    <mergeCell ref="C15:M15"/>
    <mergeCell ref="C20:M20"/>
    <mergeCell ref="C29:M29"/>
    <mergeCell ref="C25:M25"/>
    <mergeCell ref="C26:M26"/>
    <mergeCell ref="C27:M27"/>
    <mergeCell ref="C70:M70"/>
    <mergeCell ref="A72:E72"/>
    <mergeCell ref="C73:M73"/>
    <mergeCell ref="C74:M74"/>
    <mergeCell ref="C34:M34"/>
    <mergeCell ref="C35:M35"/>
    <mergeCell ref="C36:M36"/>
    <mergeCell ref="C62:M62"/>
    <mergeCell ref="C63:M63"/>
    <mergeCell ref="C64:M64"/>
    <mergeCell ref="C90:M90"/>
    <mergeCell ref="C75:M75"/>
    <mergeCell ref="C76:M76"/>
    <mergeCell ref="C77:M77"/>
    <mergeCell ref="C78:M78"/>
    <mergeCell ref="C79:M79"/>
    <mergeCell ref="C80:M80"/>
    <mergeCell ref="C81:M81"/>
    <mergeCell ref="C82:M82"/>
    <mergeCell ref="C84:M84"/>
    <mergeCell ref="C85:M85"/>
    <mergeCell ref="C86:M86"/>
    <mergeCell ref="C87:M87"/>
    <mergeCell ref="C88:M88"/>
    <mergeCell ref="C89:M89"/>
    <mergeCell ref="C28:M28"/>
    <mergeCell ref="C21:M21"/>
    <mergeCell ref="C22:M22"/>
    <mergeCell ref="C23:M23"/>
    <mergeCell ref="C24:M24"/>
    <mergeCell ref="C83:M83"/>
    <mergeCell ref="C66:M66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2011-10-17T15:38:51Z</cp:lastPrinted>
  <dcterms:created xsi:type="dcterms:W3CDTF">1997-12-04T19:04:30Z</dcterms:created>
  <dcterms:modified xsi:type="dcterms:W3CDTF">2025-01-09T20:42:04Z</dcterms:modified>
</cp:coreProperties>
</file>