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8566B498-5388-46B7-AECD-C667AAFFC258}" xr6:coauthVersionLast="47" xr6:coauthVersionMax="47" xr10:uidLastSave="{00000000-0000-0000-0000-000000000000}"/>
  <workbookProtection workbookPassword="B30A" lockStructure="1"/>
  <bookViews>
    <workbookView xWindow="28680" yWindow="-120" windowWidth="29040" windowHeight="15990" tabRatio="855" xr2:uid="{99158048-B20D-45FC-B528-6B5CB89A51E4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0" l="1"/>
  <c r="C60" i="2"/>
  <c r="B2" i="13"/>
  <c r="F8" i="13"/>
  <c r="G8" i="13"/>
  <c r="L196" i="1"/>
  <c r="E8" i="13" s="1"/>
  <c r="L214" i="1"/>
  <c r="L232" i="1"/>
  <c r="D39" i="13"/>
  <c r="F13" i="13"/>
  <c r="E13" i="13" s="1"/>
  <c r="C13" i="13" s="1"/>
  <c r="G13" i="13"/>
  <c r="L198" i="1"/>
  <c r="C19" i="10" s="1"/>
  <c r="L216" i="1"/>
  <c r="L234" i="1"/>
  <c r="F16" i="13"/>
  <c r="G16" i="13"/>
  <c r="L201" i="1"/>
  <c r="C17" i="10" s="1"/>
  <c r="L219" i="1"/>
  <c r="L237" i="1"/>
  <c r="C117" i="2" s="1"/>
  <c r="F5" i="13"/>
  <c r="G5" i="13"/>
  <c r="L189" i="1"/>
  <c r="C101" i="2" s="1"/>
  <c r="L190" i="1"/>
  <c r="L191" i="1"/>
  <c r="L192" i="1"/>
  <c r="L207" i="1"/>
  <c r="L208" i="1"/>
  <c r="L209" i="1"/>
  <c r="L210" i="1"/>
  <c r="C104" i="2" s="1"/>
  <c r="L225" i="1"/>
  <c r="L239" i="1" s="1"/>
  <c r="L226" i="1"/>
  <c r="C102" i="2" s="1"/>
  <c r="L227" i="1"/>
  <c r="C103" i="2" s="1"/>
  <c r="L228" i="1"/>
  <c r="F6" i="13"/>
  <c r="D6" i="13" s="1"/>
  <c r="C6" i="13" s="1"/>
  <c r="G6" i="13"/>
  <c r="L194" i="1"/>
  <c r="L212" i="1"/>
  <c r="L230" i="1"/>
  <c r="F7" i="13"/>
  <c r="G7" i="13"/>
  <c r="L195" i="1"/>
  <c r="C111" i="2" s="1"/>
  <c r="L213" i="1"/>
  <c r="L231" i="1"/>
  <c r="D7" i="13" s="1"/>
  <c r="C7" i="13" s="1"/>
  <c r="F12" i="13"/>
  <c r="G12" i="13"/>
  <c r="L197" i="1"/>
  <c r="C113" i="2" s="1"/>
  <c r="L215" i="1"/>
  <c r="L233" i="1"/>
  <c r="F14" i="13"/>
  <c r="G14" i="13"/>
  <c r="L199" i="1"/>
  <c r="L217" i="1"/>
  <c r="D14" i="13" s="1"/>
  <c r="C14" i="13" s="1"/>
  <c r="L235" i="1"/>
  <c r="F15" i="13"/>
  <c r="G15" i="13"/>
  <c r="L200" i="1"/>
  <c r="L218" i="1"/>
  <c r="L236" i="1"/>
  <c r="F17" i="13"/>
  <c r="G17" i="13"/>
  <c r="L243" i="1"/>
  <c r="F18" i="13"/>
  <c r="G18" i="13"/>
  <c r="L244" i="1"/>
  <c r="F19" i="13"/>
  <c r="G19" i="13"/>
  <c r="L245" i="1"/>
  <c r="D19" i="13" s="1"/>
  <c r="C19" i="13" s="1"/>
  <c r="F29" i="13"/>
  <c r="G29" i="13"/>
  <c r="L350" i="1"/>
  <c r="L351" i="1"/>
  <c r="L352" i="1"/>
  <c r="I359" i="1"/>
  <c r="D29" i="13" s="1"/>
  <c r="C29" i="13" s="1"/>
  <c r="J282" i="1"/>
  <c r="F31" i="13" s="1"/>
  <c r="J301" i="1"/>
  <c r="J330" i="1" s="1"/>
  <c r="J344" i="1" s="1"/>
  <c r="J320" i="1"/>
  <c r="K282" i="1"/>
  <c r="K301" i="1"/>
  <c r="K320" i="1"/>
  <c r="L268" i="1"/>
  <c r="L269" i="1"/>
  <c r="L270" i="1"/>
  <c r="L271" i="1"/>
  <c r="L273" i="1"/>
  <c r="L274" i="1"/>
  <c r="L275" i="1"/>
  <c r="E112" i="2" s="1"/>
  <c r="L276" i="1"/>
  <c r="E113" i="2" s="1"/>
  <c r="L277" i="1"/>
  <c r="L278" i="1"/>
  <c r="L279" i="1"/>
  <c r="L280" i="1"/>
  <c r="L287" i="1"/>
  <c r="L288" i="1"/>
  <c r="L289" i="1"/>
  <c r="L290" i="1"/>
  <c r="L292" i="1"/>
  <c r="L293" i="1"/>
  <c r="L294" i="1"/>
  <c r="L301" i="1" s="1"/>
  <c r="L295" i="1"/>
  <c r="L296" i="1"/>
  <c r="L297" i="1"/>
  <c r="L298" i="1"/>
  <c r="G652" i="1" s="1"/>
  <c r="L299" i="1"/>
  <c r="L306" i="1"/>
  <c r="L307" i="1"/>
  <c r="L308" i="1"/>
  <c r="L309" i="1"/>
  <c r="L311" i="1"/>
  <c r="L320" i="1" s="1"/>
  <c r="L312" i="1"/>
  <c r="E111" i="2" s="1"/>
  <c r="L313" i="1"/>
  <c r="L314" i="1"/>
  <c r="L315" i="1"/>
  <c r="L316" i="1"/>
  <c r="L317" i="1"/>
  <c r="H652" i="1" s="1"/>
  <c r="L318" i="1"/>
  <c r="L325" i="1"/>
  <c r="L326" i="1"/>
  <c r="L327" i="1"/>
  <c r="L252" i="1"/>
  <c r="L253" i="1"/>
  <c r="L333" i="1"/>
  <c r="C32" i="10" s="1"/>
  <c r="L334" i="1"/>
  <c r="E124" i="2" s="1"/>
  <c r="L247" i="1"/>
  <c r="L328" i="1"/>
  <c r="C11" i="13"/>
  <c r="C10" i="13"/>
  <c r="C9" i="13"/>
  <c r="L353" i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C13" i="12"/>
  <c r="A13" i="12" s="1"/>
  <c r="B18" i="12"/>
  <c r="B22" i="12"/>
  <c r="C18" i="12"/>
  <c r="A22" i="12" s="1"/>
  <c r="C22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/>
  <c r="C132" i="2"/>
  <c r="L258" i="1"/>
  <c r="J52" i="1"/>
  <c r="J104" i="1" s="1"/>
  <c r="J185" i="1" s="1"/>
  <c r="G48" i="2"/>
  <c r="G51" i="2"/>
  <c r="G54" i="2" s="1"/>
  <c r="G55" i="2" s="1"/>
  <c r="G96" i="2" s="1"/>
  <c r="G53" i="2"/>
  <c r="F2" i="11"/>
  <c r="L603" i="1"/>
  <c r="H653" i="1"/>
  <c r="L602" i="1"/>
  <c r="G653" i="1"/>
  <c r="L601" i="1"/>
  <c r="F653" i="1"/>
  <c r="I653" i="1" s="1"/>
  <c r="C40" i="10"/>
  <c r="F52" i="1"/>
  <c r="G52" i="1"/>
  <c r="H52" i="1"/>
  <c r="E48" i="2" s="1"/>
  <c r="I52" i="1"/>
  <c r="F71" i="1"/>
  <c r="F86" i="1"/>
  <c r="F103" i="1"/>
  <c r="G103" i="1"/>
  <c r="G104" i="1"/>
  <c r="H71" i="1"/>
  <c r="E49" i="2" s="1"/>
  <c r="H86" i="1"/>
  <c r="E50" i="2" s="1"/>
  <c r="H103" i="1"/>
  <c r="I103" i="1"/>
  <c r="I104" i="1" s="1"/>
  <c r="I185" i="1" s="1"/>
  <c r="G620" i="1" s="1"/>
  <c r="J620" i="1" s="1"/>
  <c r="J103" i="1"/>
  <c r="F113" i="1"/>
  <c r="F128" i="1"/>
  <c r="F132" i="1"/>
  <c r="G113" i="1"/>
  <c r="G128" i="1"/>
  <c r="H113" i="1"/>
  <c r="H132" i="1" s="1"/>
  <c r="C38" i="10" s="1"/>
  <c r="H128" i="1"/>
  <c r="I113" i="1"/>
  <c r="I132" i="1" s="1"/>
  <c r="I128" i="1"/>
  <c r="J113" i="1"/>
  <c r="J132" i="1" s="1"/>
  <c r="J128" i="1"/>
  <c r="F139" i="1"/>
  <c r="C77" i="2" s="1"/>
  <c r="C83" i="2" s="1"/>
  <c r="F154" i="1"/>
  <c r="G139" i="1"/>
  <c r="D77" i="2" s="1"/>
  <c r="G154" i="1"/>
  <c r="G161" i="1"/>
  <c r="H139" i="1"/>
  <c r="H161" i="1" s="1"/>
  <c r="H154" i="1"/>
  <c r="I139" i="1"/>
  <c r="I154" i="1"/>
  <c r="I161" i="1"/>
  <c r="L242" i="1"/>
  <c r="C105" i="2" s="1"/>
  <c r="L324" i="1"/>
  <c r="E105" i="2" s="1"/>
  <c r="L246" i="1"/>
  <c r="L260" i="1"/>
  <c r="L261" i="1"/>
  <c r="L341" i="1"/>
  <c r="L342" i="1"/>
  <c r="I655" i="1"/>
  <c r="I660" i="1"/>
  <c r="I659" i="1"/>
  <c r="C42" i="10"/>
  <c r="L366" i="1"/>
  <c r="L374" i="1" s="1"/>
  <c r="G626" i="1" s="1"/>
  <c r="J626" i="1" s="1"/>
  <c r="L367" i="1"/>
  <c r="L368" i="1"/>
  <c r="L369" i="1"/>
  <c r="L370" i="1"/>
  <c r="L371" i="1"/>
  <c r="L372" i="1"/>
  <c r="B2" i="10"/>
  <c r="L336" i="1"/>
  <c r="L337" i="1"/>
  <c r="L338" i="1"/>
  <c r="L339" i="1"/>
  <c r="K343" i="1"/>
  <c r="L511" i="1"/>
  <c r="L514" i="1" s="1"/>
  <c r="F539" i="1"/>
  <c r="L512" i="1"/>
  <c r="F540" i="1"/>
  <c r="L513" i="1"/>
  <c r="F541" i="1"/>
  <c r="L516" i="1"/>
  <c r="G539" i="1"/>
  <c r="L517" i="1"/>
  <c r="G540" i="1"/>
  <c r="G542" i="1" s="1"/>
  <c r="L518" i="1"/>
  <c r="L519" i="1" s="1"/>
  <c r="G541" i="1"/>
  <c r="K541" i="1" s="1"/>
  <c r="L521" i="1"/>
  <c r="H539" i="1"/>
  <c r="H542" i="1" s="1"/>
  <c r="L522" i="1"/>
  <c r="H540" i="1"/>
  <c r="L523" i="1"/>
  <c r="H541" i="1"/>
  <c r="L526" i="1"/>
  <c r="I539" i="1"/>
  <c r="L527" i="1"/>
  <c r="I540" i="1"/>
  <c r="I542" i="1" s="1"/>
  <c r="L528" i="1"/>
  <c r="L529" i="1" s="1"/>
  <c r="I541" i="1"/>
  <c r="L531" i="1"/>
  <c r="L534" i="1" s="1"/>
  <c r="J539" i="1"/>
  <c r="J542" i="1" s="1"/>
  <c r="L532" i="1"/>
  <c r="J540" i="1"/>
  <c r="L533" i="1"/>
  <c r="J541" i="1"/>
  <c r="K262" i="1"/>
  <c r="J262" i="1"/>
  <c r="I262" i="1"/>
  <c r="H262" i="1"/>
  <c r="G262" i="1"/>
  <c r="L262" i="1" s="1"/>
  <c r="F262" i="1"/>
  <c r="C123" i="2"/>
  <c r="A1" i="2"/>
  <c r="A2" i="2"/>
  <c r="C9" i="2"/>
  <c r="D9" i="2"/>
  <c r="E9" i="2"/>
  <c r="F9" i="2"/>
  <c r="I431" i="1"/>
  <c r="J9" i="1"/>
  <c r="G9" i="2" s="1"/>
  <c r="C10" i="2"/>
  <c r="C19" i="2" s="1"/>
  <c r="D10" i="2"/>
  <c r="D19" i="2" s="1"/>
  <c r="E10" i="2"/>
  <c r="F10" i="2"/>
  <c r="I432" i="1"/>
  <c r="J10" i="1"/>
  <c r="G10" i="2" s="1"/>
  <c r="C11" i="2"/>
  <c r="C12" i="2"/>
  <c r="D12" i="2"/>
  <c r="E12" i="2"/>
  <c r="F12" i="2"/>
  <c r="I433" i="1"/>
  <c r="J12" i="1"/>
  <c r="G12" i="2" s="1"/>
  <c r="C13" i="2"/>
  <c r="D13" i="2"/>
  <c r="E13" i="2"/>
  <c r="F13" i="2"/>
  <c r="I434" i="1"/>
  <c r="J13" i="1"/>
  <c r="G13" i="2"/>
  <c r="C14" i="2"/>
  <c r="D14" i="2"/>
  <c r="E14" i="2"/>
  <c r="E19" i="2" s="1"/>
  <c r="F14" i="2"/>
  <c r="I435" i="1"/>
  <c r="J14" i="1"/>
  <c r="G14" i="2" s="1"/>
  <c r="F15" i="2"/>
  <c r="C16" i="2"/>
  <c r="D16" i="2"/>
  <c r="E16" i="2"/>
  <c r="F16" i="2"/>
  <c r="C17" i="2"/>
  <c r="D17" i="2"/>
  <c r="E17" i="2"/>
  <c r="F17" i="2"/>
  <c r="I436" i="1"/>
  <c r="J17" i="1"/>
  <c r="G17" i="2" s="1"/>
  <c r="C18" i="2"/>
  <c r="D18" i="2"/>
  <c r="E18" i="2"/>
  <c r="F18" i="2"/>
  <c r="I437" i="1"/>
  <c r="J18" i="1"/>
  <c r="G18" i="2"/>
  <c r="C22" i="2"/>
  <c r="D22" i="2"/>
  <c r="E22" i="2"/>
  <c r="F22" i="2"/>
  <c r="F32" i="2" s="1"/>
  <c r="I440" i="1"/>
  <c r="J23" i="1"/>
  <c r="C23" i="2"/>
  <c r="D23" i="2"/>
  <c r="E23" i="2"/>
  <c r="F23" i="2"/>
  <c r="I441" i="1"/>
  <c r="I444" i="1" s="1"/>
  <c r="J24" i="1"/>
  <c r="J33" i="1" s="1"/>
  <c r="G23" i="2"/>
  <c r="C24" i="2"/>
  <c r="D24" i="2"/>
  <c r="E24" i="2"/>
  <c r="F24" i="2"/>
  <c r="I442" i="1"/>
  <c r="J25" i="1" s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E32" i="2"/>
  <c r="C34" i="2"/>
  <c r="D34" i="2"/>
  <c r="D42" i="2" s="1"/>
  <c r="E34" i="2"/>
  <c r="F34" i="2"/>
  <c r="F42" i="2" s="1"/>
  <c r="C35" i="2"/>
  <c r="D35" i="2"/>
  <c r="E35" i="2"/>
  <c r="F35" i="2"/>
  <c r="C36" i="2"/>
  <c r="D36" i="2"/>
  <c r="E36" i="2"/>
  <c r="F36" i="2"/>
  <c r="I446" i="1"/>
  <c r="J37" i="1"/>
  <c r="C37" i="2"/>
  <c r="D37" i="2"/>
  <c r="E37" i="2"/>
  <c r="F37" i="2"/>
  <c r="I447" i="1"/>
  <c r="J38" i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/>
  <c r="G40" i="2"/>
  <c r="C41" i="2"/>
  <c r="D41" i="2"/>
  <c r="E41" i="2"/>
  <c r="F41" i="2"/>
  <c r="D48" i="2"/>
  <c r="F48" i="2"/>
  <c r="C49" i="2"/>
  <c r="C50" i="2"/>
  <c r="C54" i="2" s="1"/>
  <c r="C51" i="2"/>
  <c r="D51" i="2"/>
  <c r="E51" i="2"/>
  <c r="F51" i="2"/>
  <c r="D52" i="2"/>
  <c r="C53" i="2"/>
  <c r="D53" i="2"/>
  <c r="E53" i="2"/>
  <c r="F53" i="2"/>
  <c r="C58" i="2"/>
  <c r="C59" i="2"/>
  <c r="C62" i="2" s="1"/>
  <c r="C61" i="2"/>
  <c r="D61" i="2"/>
  <c r="D62" i="2" s="1"/>
  <c r="E61" i="2"/>
  <c r="E62" i="2"/>
  <c r="F61" i="2"/>
  <c r="F62" i="2"/>
  <c r="G61" i="2"/>
  <c r="G62" i="2"/>
  <c r="C64" i="2"/>
  <c r="F64" i="2"/>
  <c r="C65" i="2"/>
  <c r="F65" i="2"/>
  <c r="F70" i="2" s="1"/>
  <c r="F73" i="2" s="1"/>
  <c r="C66" i="2"/>
  <c r="C67" i="2"/>
  <c r="C68" i="2"/>
  <c r="E68" i="2"/>
  <c r="E70" i="2" s="1"/>
  <c r="E73" i="2" s="1"/>
  <c r="E69" i="2"/>
  <c r="F68" i="2"/>
  <c r="C69" i="2"/>
  <c r="D69" i="2"/>
  <c r="D70" i="2" s="1"/>
  <c r="D73" i="2" s="1"/>
  <c r="F69" i="2"/>
  <c r="G69" i="2"/>
  <c r="G70" i="2"/>
  <c r="G73" i="2" s="1"/>
  <c r="C71" i="2"/>
  <c r="D71" i="2"/>
  <c r="E71" i="2"/>
  <c r="C72" i="2"/>
  <c r="E72" i="2"/>
  <c r="E77" i="2"/>
  <c r="F77" i="2"/>
  <c r="C79" i="2"/>
  <c r="E79" i="2"/>
  <c r="E83" i="2" s="1"/>
  <c r="F79" i="2"/>
  <c r="F83" i="2" s="1"/>
  <c r="C80" i="2"/>
  <c r="D80" i="2"/>
  <c r="E80" i="2"/>
  <c r="F80" i="2"/>
  <c r="C81" i="2"/>
  <c r="D81" i="2"/>
  <c r="E81" i="2"/>
  <c r="F81" i="2"/>
  <c r="C82" i="2"/>
  <c r="C85" i="2"/>
  <c r="C95" i="2" s="1"/>
  <c r="F85" i="2"/>
  <c r="C86" i="2"/>
  <c r="F86" i="2"/>
  <c r="D88" i="2"/>
  <c r="E88" i="2"/>
  <c r="F88" i="2"/>
  <c r="G88" i="2"/>
  <c r="G95" i="2" s="1"/>
  <c r="C89" i="2"/>
  <c r="D89" i="2"/>
  <c r="E89" i="2"/>
  <c r="F89" i="2"/>
  <c r="G89" i="2"/>
  <c r="C90" i="2"/>
  <c r="D90" i="2"/>
  <c r="D95" i="2" s="1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E101" i="2"/>
  <c r="E102" i="2"/>
  <c r="E103" i="2"/>
  <c r="E104" i="2"/>
  <c r="E106" i="2"/>
  <c r="D107" i="2"/>
  <c r="F107" i="2"/>
  <c r="G107" i="2"/>
  <c r="G137" i="2" s="1"/>
  <c r="C110" i="2"/>
  <c r="E110" i="2"/>
  <c r="E116" i="2"/>
  <c r="E117" i="2"/>
  <c r="D119" i="2"/>
  <c r="D120" i="2" s="1"/>
  <c r="F120" i="2"/>
  <c r="G120" i="2"/>
  <c r="E122" i="2"/>
  <c r="D126" i="2"/>
  <c r="D136" i="2"/>
  <c r="E126" i="2"/>
  <c r="F126" i="2"/>
  <c r="K411" i="1"/>
  <c r="K426" i="1"/>
  <c r="G126" i="2" s="1"/>
  <c r="G136" i="2" s="1"/>
  <c r="K419" i="1"/>
  <c r="K425" i="1"/>
  <c r="L255" i="1"/>
  <c r="C127" i="2"/>
  <c r="E127" i="2"/>
  <c r="L256" i="1"/>
  <c r="C128" i="2"/>
  <c r="L257" i="1"/>
  <c r="C129" i="2"/>
  <c r="E129" i="2"/>
  <c r="E134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G148" i="2" s="1"/>
  <c r="F148" i="2"/>
  <c r="B149" i="2"/>
  <c r="C149" i="2"/>
  <c r="D149" i="2"/>
  <c r="E149" i="2"/>
  <c r="F149" i="2"/>
  <c r="B150" i="2"/>
  <c r="C150" i="2"/>
  <c r="D150" i="2"/>
  <c r="E150" i="2"/>
  <c r="F150" i="2"/>
  <c r="B151" i="2"/>
  <c r="C151" i="2"/>
  <c r="D151" i="2"/>
  <c r="E151" i="2"/>
  <c r="F151" i="2"/>
  <c r="B152" i="2"/>
  <c r="G152" i="2" s="1"/>
  <c r="C152" i="2"/>
  <c r="D152" i="2"/>
  <c r="E152" i="2"/>
  <c r="F152" i="2"/>
  <c r="F490" i="1"/>
  <c r="B153" i="2"/>
  <c r="G490" i="1"/>
  <c r="K490" i="1" s="1"/>
  <c r="C153" i="2"/>
  <c r="H490" i="1"/>
  <c r="D153" i="2"/>
  <c r="G153" i="2" s="1"/>
  <c r="I490" i="1"/>
  <c r="E153" i="2"/>
  <c r="J490" i="1"/>
  <c r="F153" i="2" s="1"/>
  <c r="B154" i="2"/>
  <c r="C154" i="2"/>
  <c r="D154" i="2"/>
  <c r="E154" i="2"/>
  <c r="F154" i="2"/>
  <c r="G154" i="2" s="1"/>
  <c r="B155" i="2"/>
  <c r="C155" i="2"/>
  <c r="D155" i="2"/>
  <c r="G155" i="2" s="1"/>
  <c r="E155" i="2"/>
  <c r="F155" i="2"/>
  <c r="F493" i="1"/>
  <c r="B156" i="2" s="1"/>
  <c r="G493" i="1"/>
  <c r="C156" i="2"/>
  <c r="H493" i="1"/>
  <c r="D156" i="2"/>
  <c r="I493" i="1"/>
  <c r="E156" i="2"/>
  <c r="J493" i="1"/>
  <c r="K493" i="1" s="1"/>
  <c r="F156" i="2"/>
  <c r="F19" i="1"/>
  <c r="G19" i="1"/>
  <c r="G608" i="1" s="1"/>
  <c r="H19" i="1"/>
  <c r="I19" i="1"/>
  <c r="F33" i="1"/>
  <c r="G33" i="1"/>
  <c r="H33" i="1"/>
  <c r="I33" i="1"/>
  <c r="F43" i="1"/>
  <c r="F44" i="1" s="1"/>
  <c r="H607" i="1" s="1"/>
  <c r="J607" i="1" s="1"/>
  <c r="G43" i="1"/>
  <c r="G613" i="1" s="1"/>
  <c r="G44" i="1"/>
  <c r="H608" i="1"/>
  <c r="H43" i="1"/>
  <c r="H44" i="1"/>
  <c r="H609" i="1" s="1"/>
  <c r="J609" i="1" s="1"/>
  <c r="I43" i="1"/>
  <c r="I44" i="1" s="1"/>
  <c r="H610" i="1" s="1"/>
  <c r="F169" i="1"/>
  <c r="I169" i="1"/>
  <c r="I184" i="1" s="1"/>
  <c r="F175" i="1"/>
  <c r="F184" i="1" s="1"/>
  <c r="G175" i="1"/>
  <c r="G184" i="1" s="1"/>
  <c r="H175" i="1"/>
  <c r="I175" i="1"/>
  <c r="J175" i="1"/>
  <c r="J184" i="1" s="1"/>
  <c r="F180" i="1"/>
  <c r="G180" i="1"/>
  <c r="H180" i="1"/>
  <c r="I180" i="1"/>
  <c r="H184" i="1"/>
  <c r="F203" i="1"/>
  <c r="G203" i="1"/>
  <c r="H203" i="1"/>
  <c r="H249" i="1" s="1"/>
  <c r="H263" i="1" s="1"/>
  <c r="I203" i="1"/>
  <c r="J203" i="1"/>
  <c r="K203" i="1"/>
  <c r="F221" i="1"/>
  <c r="G221" i="1"/>
  <c r="H221" i="1"/>
  <c r="I221" i="1"/>
  <c r="I249" i="1" s="1"/>
  <c r="I263" i="1" s="1"/>
  <c r="J221" i="1"/>
  <c r="K221" i="1"/>
  <c r="K249" i="1" s="1"/>
  <c r="K263" i="1" s="1"/>
  <c r="F239" i="1"/>
  <c r="G239" i="1"/>
  <c r="H239" i="1"/>
  <c r="I239" i="1"/>
  <c r="J239" i="1"/>
  <c r="K239" i="1"/>
  <c r="F248" i="1"/>
  <c r="G248" i="1"/>
  <c r="G249" i="1" s="1"/>
  <c r="G263" i="1" s="1"/>
  <c r="H248" i="1"/>
  <c r="I248" i="1"/>
  <c r="J248" i="1"/>
  <c r="K248" i="1"/>
  <c r="F282" i="1"/>
  <c r="G282" i="1"/>
  <c r="H282" i="1"/>
  <c r="I282" i="1"/>
  <c r="I330" i="1" s="1"/>
  <c r="I344" i="1" s="1"/>
  <c r="F301" i="1"/>
  <c r="G301" i="1"/>
  <c r="H301" i="1"/>
  <c r="H330" i="1" s="1"/>
  <c r="H344" i="1" s="1"/>
  <c r="I301" i="1"/>
  <c r="F320" i="1"/>
  <c r="F330" i="1" s="1"/>
  <c r="F344" i="1" s="1"/>
  <c r="G320" i="1"/>
  <c r="H320" i="1"/>
  <c r="I320" i="1"/>
  <c r="F329" i="1"/>
  <c r="G329" i="1"/>
  <c r="H329" i="1"/>
  <c r="I329" i="1"/>
  <c r="J329" i="1"/>
  <c r="K329" i="1"/>
  <c r="L329" i="1"/>
  <c r="G330" i="1"/>
  <c r="G344" i="1" s="1"/>
  <c r="F354" i="1"/>
  <c r="G354" i="1"/>
  <c r="H354" i="1"/>
  <c r="I354" i="1"/>
  <c r="J354" i="1"/>
  <c r="K354" i="1"/>
  <c r="I360" i="1"/>
  <c r="I361" i="1"/>
  <c r="H624" i="1"/>
  <c r="J624" i="1" s="1"/>
  <c r="F361" i="1"/>
  <c r="G361" i="1"/>
  <c r="H361" i="1"/>
  <c r="L373" i="1"/>
  <c r="F374" i="1"/>
  <c r="G374" i="1"/>
  <c r="H374" i="1"/>
  <c r="I374" i="1"/>
  <c r="J374" i="1"/>
  <c r="K374" i="1"/>
  <c r="F385" i="1"/>
  <c r="G385" i="1"/>
  <c r="G400" i="1" s="1"/>
  <c r="H635" i="1" s="1"/>
  <c r="H385" i="1"/>
  <c r="I385" i="1"/>
  <c r="F393" i="1"/>
  <c r="G393" i="1"/>
  <c r="H393" i="1"/>
  <c r="I393" i="1"/>
  <c r="I400" i="1" s="1"/>
  <c r="F399" i="1"/>
  <c r="G399" i="1"/>
  <c r="H399" i="1"/>
  <c r="H400" i="1" s="1"/>
  <c r="H634" i="1" s="1"/>
  <c r="J634" i="1" s="1"/>
  <c r="I399" i="1"/>
  <c r="L405" i="1"/>
  <c r="L406" i="1"/>
  <c r="L407" i="1"/>
  <c r="L411" i="1" s="1"/>
  <c r="L408" i="1"/>
  <c r="L409" i="1"/>
  <c r="L410" i="1"/>
  <c r="F411" i="1"/>
  <c r="F426" i="1" s="1"/>
  <c r="G411" i="1"/>
  <c r="G426" i="1" s="1"/>
  <c r="H411" i="1"/>
  <c r="I411" i="1"/>
  <c r="J411" i="1"/>
  <c r="J426" i="1" s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I425" i="1"/>
  <c r="I426" i="1" s="1"/>
  <c r="J425" i="1"/>
  <c r="F438" i="1"/>
  <c r="G629" i="1" s="1"/>
  <c r="J629" i="1" s="1"/>
  <c r="G438" i="1"/>
  <c r="G630" i="1" s="1"/>
  <c r="H438" i="1"/>
  <c r="G631" i="1" s="1"/>
  <c r="J631" i="1" s="1"/>
  <c r="I438" i="1"/>
  <c r="G632" i="1" s="1"/>
  <c r="F444" i="1"/>
  <c r="F451" i="1" s="1"/>
  <c r="H629" i="1" s="1"/>
  <c r="G444" i="1"/>
  <c r="H444" i="1"/>
  <c r="F450" i="1"/>
  <c r="G450" i="1"/>
  <c r="H450" i="1"/>
  <c r="G451" i="1"/>
  <c r="H630" i="1" s="1"/>
  <c r="H451" i="1"/>
  <c r="H631" i="1" s="1"/>
  <c r="F460" i="1"/>
  <c r="F466" i="1" s="1"/>
  <c r="H612" i="1" s="1"/>
  <c r="G460" i="1"/>
  <c r="H460" i="1"/>
  <c r="I460" i="1"/>
  <c r="J460" i="1"/>
  <c r="F464" i="1"/>
  <c r="G464" i="1"/>
  <c r="H464" i="1"/>
  <c r="I464" i="1"/>
  <c r="J464" i="1"/>
  <c r="J466" i="1" s="1"/>
  <c r="H616" i="1" s="1"/>
  <c r="I466" i="1"/>
  <c r="H615" i="1"/>
  <c r="J615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G514" i="1"/>
  <c r="H514" i="1"/>
  <c r="I514" i="1"/>
  <c r="J514" i="1"/>
  <c r="J535" i="1" s="1"/>
  <c r="K514" i="1"/>
  <c r="F519" i="1"/>
  <c r="G519" i="1"/>
  <c r="G535" i="1" s="1"/>
  <c r="H519" i="1"/>
  <c r="H535" i="1" s="1"/>
  <c r="I519" i="1"/>
  <c r="J519" i="1"/>
  <c r="K519" i="1"/>
  <c r="F524" i="1"/>
  <c r="G524" i="1"/>
  <c r="H524" i="1"/>
  <c r="I524" i="1"/>
  <c r="I535" i="1" s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47" i="1"/>
  <c r="L548" i="1"/>
  <c r="L549" i="1"/>
  <c r="F550" i="1"/>
  <c r="G550" i="1"/>
  <c r="H550" i="1"/>
  <c r="I550" i="1"/>
  <c r="J550" i="1"/>
  <c r="K550" i="1"/>
  <c r="L550" i="1"/>
  <c r="L552" i="1"/>
  <c r="L555" i="1" s="1"/>
  <c r="L553" i="1"/>
  <c r="L554" i="1"/>
  <c r="F555" i="1"/>
  <c r="G555" i="1"/>
  <c r="H555" i="1"/>
  <c r="I555" i="1"/>
  <c r="J555" i="1"/>
  <c r="K555" i="1"/>
  <c r="L557" i="1"/>
  <c r="L560" i="1" s="1"/>
  <c r="L558" i="1"/>
  <c r="L559" i="1"/>
  <c r="F560" i="1"/>
  <c r="G560" i="1"/>
  <c r="G561" i="1" s="1"/>
  <c r="H560" i="1"/>
  <c r="I560" i="1"/>
  <c r="J560" i="1"/>
  <c r="K560" i="1"/>
  <c r="I561" i="1"/>
  <c r="K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K582" i="1"/>
  <c r="K583" i="1"/>
  <c r="K584" i="1"/>
  <c r="K585" i="1"/>
  <c r="K586" i="1"/>
  <c r="K587" i="1"/>
  <c r="H588" i="1"/>
  <c r="I588" i="1"/>
  <c r="H640" i="1"/>
  <c r="J588" i="1"/>
  <c r="H641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L604" i="1"/>
  <c r="G607" i="1"/>
  <c r="G609" i="1"/>
  <c r="G610" i="1"/>
  <c r="G614" i="1"/>
  <c r="G615" i="1"/>
  <c r="H617" i="1"/>
  <c r="H618" i="1"/>
  <c r="H619" i="1"/>
  <c r="H620" i="1"/>
  <c r="H621" i="1"/>
  <c r="H622" i="1"/>
  <c r="H623" i="1"/>
  <c r="G624" i="1"/>
  <c r="H625" i="1"/>
  <c r="H626" i="1"/>
  <c r="H627" i="1"/>
  <c r="H628" i="1"/>
  <c r="G633" i="1"/>
  <c r="G634" i="1"/>
  <c r="G635" i="1"/>
  <c r="H639" i="1"/>
  <c r="G640" i="1"/>
  <c r="G641" i="1"/>
  <c r="J641" i="1" s="1"/>
  <c r="G642" i="1"/>
  <c r="J642" i="1" s="1"/>
  <c r="H642" i="1"/>
  <c r="G643" i="1"/>
  <c r="J643" i="1" s="1"/>
  <c r="H643" i="1"/>
  <c r="G644" i="1"/>
  <c r="H644" i="1"/>
  <c r="G645" i="1"/>
  <c r="H645" i="1"/>
  <c r="J645" i="1"/>
  <c r="C115" i="2"/>
  <c r="G651" i="1"/>
  <c r="A31" i="12"/>
  <c r="G150" i="2"/>
  <c r="F54" i="2"/>
  <c r="F55" i="2" s="1"/>
  <c r="D54" i="2"/>
  <c r="D55" i="2" s="1"/>
  <c r="C15" i="10"/>
  <c r="F400" i="1"/>
  <c r="H633" i="1" s="1"/>
  <c r="H466" i="1"/>
  <c r="H614" i="1"/>
  <c r="G466" i="1"/>
  <c r="H613" i="1" s="1"/>
  <c r="C124" i="2"/>
  <c r="J644" i="1"/>
  <c r="J640" i="1"/>
  <c r="J610" i="1"/>
  <c r="C42" i="2"/>
  <c r="G132" i="1"/>
  <c r="H651" i="1"/>
  <c r="D18" i="13"/>
  <c r="C18" i="13" s="1"/>
  <c r="J561" i="1"/>
  <c r="H561" i="1"/>
  <c r="F561" i="1"/>
  <c r="J614" i="1"/>
  <c r="K540" i="1"/>
  <c r="G37" i="2"/>
  <c r="G22" i="2"/>
  <c r="D17" i="13"/>
  <c r="C17" i="13"/>
  <c r="C16" i="10"/>
  <c r="L354" i="1"/>
  <c r="G625" i="1" s="1"/>
  <c r="J625" i="1" s="1"/>
  <c r="F651" i="1"/>
  <c r="I651" i="1" s="1"/>
  <c r="I450" i="1" l="1"/>
  <c r="I451" i="1" s="1"/>
  <c r="H632" i="1" s="1"/>
  <c r="J632" i="1" s="1"/>
  <c r="J635" i="1"/>
  <c r="G149" i="2"/>
  <c r="D137" i="2"/>
  <c r="E42" i="2"/>
  <c r="E43" i="2" s="1"/>
  <c r="C107" i="2"/>
  <c r="J633" i="1"/>
  <c r="G151" i="2"/>
  <c r="L535" i="1"/>
  <c r="C27" i="10"/>
  <c r="J613" i="1"/>
  <c r="F652" i="1"/>
  <c r="I652" i="1" s="1"/>
  <c r="C116" i="2"/>
  <c r="C21" i="10"/>
  <c r="H637" i="1"/>
  <c r="G639" i="1"/>
  <c r="J639" i="1" s="1"/>
  <c r="D15" i="13"/>
  <c r="C15" i="13" s="1"/>
  <c r="D5" i="13"/>
  <c r="F33" i="13"/>
  <c r="E95" i="2"/>
  <c r="C35" i="10"/>
  <c r="F104" i="1"/>
  <c r="C48" i="2"/>
  <c r="C55" i="2" s="1"/>
  <c r="C96" i="2" s="1"/>
  <c r="L426" i="1"/>
  <c r="G628" i="1" s="1"/>
  <c r="J628" i="1" s="1"/>
  <c r="E54" i="2"/>
  <c r="E55" i="2" s="1"/>
  <c r="E96" i="2" s="1"/>
  <c r="C26" i="10"/>
  <c r="C134" i="2"/>
  <c r="E107" i="2"/>
  <c r="G185" i="1"/>
  <c r="G618" i="1" s="1"/>
  <c r="J618" i="1" s="1"/>
  <c r="H650" i="1"/>
  <c r="H654" i="1" s="1"/>
  <c r="C8" i="13"/>
  <c r="F95" i="2"/>
  <c r="F96" i="2"/>
  <c r="K535" i="1"/>
  <c r="G19" i="2"/>
  <c r="E115" i="2"/>
  <c r="C20" i="10"/>
  <c r="G31" i="13"/>
  <c r="G33" i="13" s="1"/>
  <c r="K330" i="1"/>
  <c r="K344" i="1" s="1"/>
  <c r="G636" i="1"/>
  <c r="G621" i="1"/>
  <c r="J621" i="1" s="1"/>
  <c r="L561" i="1"/>
  <c r="C70" i="2"/>
  <c r="C73" i="2" s="1"/>
  <c r="E114" i="2"/>
  <c r="C106" i="2"/>
  <c r="C12" i="10"/>
  <c r="J608" i="1"/>
  <c r="E120" i="2"/>
  <c r="F43" i="2"/>
  <c r="D32" i="2"/>
  <c r="F19" i="2"/>
  <c r="L400" i="1"/>
  <c r="C130" i="2"/>
  <c r="C133" i="2" s="1"/>
  <c r="C29" i="10"/>
  <c r="C122" i="2"/>
  <c r="F22" i="13"/>
  <c r="C22" i="13" s="1"/>
  <c r="K539" i="1"/>
  <c r="K542" i="1" s="1"/>
  <c r="F542" i="1"/>
  <c r="J637" i="1"/>
  <c r="F249" i="1"/>
  <c r="F263" i="1" s="1"/>
  <c r="G156" i="2"/>
  <c r="G32" i="2"/>
  <c r="C32" i="2"/>
  <c r="C43" i="2" s="1"/>
  <c r="J249" i="1"/>
  <c r="J630" i="1"/>
  <c r="H426" i="1"/>
  <c r="J43" i="1"/>
  <c r="G36" i="2"/>
  <c r="G42" i="2" s="1"/>
  <c r="G43" i="2" s="1"/>
  <c r="D43" i="2"/>
  <c r="D83" i="2"/>
  <c r="D96" i="2" s="1"/>
  <c r="C10" i="10"/>
  <c r="C11" i="10"/>
  <c r="L248" i="1"/>
  <c r="C13" i="10"/>
  <c r="L221" i="1"/>
  <c r="G650" i="1" s="1"/>
  <c r="G654" i="1" s="1"/>
  <c r="H104" i="1"/>
  <c r="H185" i="1" s="1"/>
  <c r="G619" i="1" s="1"/>
  <c r="J619" i="1" s="1"/>
  <c r="L282" i="1"/>
  <c r="F161" i="1"/>
  <c r="C39" i="10" s="1"/>
  <c r="L203" i="1"/>
  <c r="G612" i="1"/>
  <c r="J612" i="1" s="1"/>
  <c r="E16" i="13"/>
  <c r="C16" i="13" s="1"/>
  <c r="C25" i="10"/>
  <c r="C18" i="10"/>
  <c r="C24" i="10"/>
  <c r="C23" i="10"/>
  <c r="F122" i="2"/>
  <c r="F136" i="2" s="1"/>
  <c r="F137" i="2" s="1"/>
  <c r="E123" i="2"/>
  <c r="E136" i="2" s="1"/>
  <c r="H25" i="13"/>
  <c r="L343" i="1"/>
  <c r="J19" i="1"/>
  <c r="G611" i="1" s="1"/>
  <c r="C112" i="2"/>
  <c r="C120" i="2" s="1"/>
  <c r="C114" i="2"/>
  <c r="D12" i="13"/>
  <c r="C12" i="13" s="1"/>
  <c r="E137" i="2" l="1"/>
  <c r="G616" i="1"/>
  <c r="J616" i="1" s="1"/>
  <c r="J44" i="1"/>
  <c r="H611" i="1" s="1"/>
  <c r="D20" i="10"/>
  <c r="L330" i="1"/>
  <c r="L344" i="1" s="1"/>
  <c r="G623" i="1" s="1"/>
  <c r="J623" i="1" s="1"/>
  <c r="D31" i="13"/>
  <c r="C31" i="13" s="1"/>
  <c r="D12" i="10"/>
  <c r="D21" i="10"/>
  <c r="C5" i="13"/>
  <c r="L249" i="1"/>
  <c r="L263" i="1" s="1"/>
  <c r="G622" i="1" s="1"/>
  <c r="J622" i="1" s="1"/>
  <c r="F650" i="1"/>
  <c r="J611" i="1"/>
  <c r="C25" i="13"/>
  <c r="H33" i="13"/>
  <c r="C136" i="2"/>
  <c r="C137" i="2" s="1"/>
  <c r="F185" i="1"/>
  <c r="G617" i="1" s="1"/>
  <c r="J617" i="1" s="1"/>
  <c r="D23" i="10"/>
  <c r="G627" i="1"/>
  <c r="J627" i="1" s="1"/>
  <c r="H636" i="1"/>
  <c r="E33" i="13"/>
  <c r="D35" i="13" s="1"/>
  <c r="C36" i="10"/>
  <c r="D27" i="10"/>
  <c r="G657" i="1"/>
  <c r="G662" i="1"/>
  <c r="C5" i="10" s="1"/>
  <c r="J263" i="1"/>
  <c r="H638" i="1"/>
  <c r="J638" i="1" s="1"/>
  <c r="D13" i="10"/>
  <c r="D24" i="10"/>
  <c r="D18" i="10"/>
  <c r="C28" i="10"/>
  <c r="D10" i="10" s="1"/>
  <c r="J636" i="1"/>
  <c r="H657" i="1"/>
  <c r="H662" i="1"/>
  <c r="C6" i="10" s="1"/>
  <c r="D26" i="10" l="1"/>
  <c r="F654" i="1"/>
  <c r="I650" i="1"/>
  <c r="I654" i="1" s="1"/>
  <c r="D22" i="10"/>
  <c r="C30" i="10"/>
  <c r="D19" i="10"/>
  <c r="D15" i="10"/>
  <c r="D16" i="10"/>
  <c r="D17" i="10"/>
  <c r="C41" i="10"/>
  <c r="D25" i="10"/>
  <c r="D11" i="10"/>
  <c r="D28" i="10" s="1"/>
  <c r="D33" i="13"/>
  <c r="D36" i="13" s="1"/>
  <c r="H646" i="1"/>
  <c r="D37" i="10" l="1"/>
  <c r="D40" i="10"/>
  <c r="D38" i="10"/>
  <c r="D35" i="10"/>
  <c r="D39" i="10"/>
  <c r="I657" i="1"/>
  <c r="I662" i="1"/>
  <c r="C7" i="10" s="1"/>
  <c r="F657" i="1"/>
  <c r="F662" i="1"/>
  <c r="C4" i="10" s="1"/>
  <c r="D36" i="10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0A24E2F7-4E51-4A76-8728-618EB6E50C92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9533F7BF-BDEC-4FE3-8DAD-247DE4412C19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831116D3-F9AD-49ED-9F20-51912DC98B53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045FF2BA-B802-4F2A-A2E5-58E035E093C2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155CE87C-8976-4748-A390-D54D59F4BCBA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5BE0F906-580A-4467-B9E6-BA7E2A5872C9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EE3C21C7-0CB9-4A2C-A07C-4782630B3F7E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D6C08984-09FC-4F8E-9132-E5ADEC67A118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0C656022-1F59-4E1D-B965-651C8E77297F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D660075A-4E07-46E4-8876-CA5204A417B5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720798E7-8834-4DB4-8ECE-0B2D1630D33A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2FDAA813-DE14-409E-A342-46B4D4D2F770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<sst xmlns="http://schemas.openxmlformats.org/spreadsheetml/2006/main" count="3860" uniqueCount="897">
  <si>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</si>
  <si>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</si>
  <si>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</si>
  <si>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</si>
  <si>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</si>
  <si>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</si>
  <si>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</si>
  <si>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</si>
  <si>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</si>
  <si>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</si>
  <si>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</si>
  <si>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</si>
  <si>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</si>
  <si>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</si>
  <si>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</si>
  <si>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</si>
  <si>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</si>
  <si>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</si>
  <si>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</si>
  <si>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</si>
  <si>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</si>
  <si>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</si>
  <si>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</si>
  <si>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</si>
  <si>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</si>
  <si>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</si>
  <si>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</si>
  <si>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</si>
  <si>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</si>
  <si>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</si>
  <si>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</si>
  <si>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</si>
  <si>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</si>
  <si>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</si>
  <si>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</si>
  <si>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</si>
  <si>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</si>
  <si>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</si>
  <si>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</si>
  <si>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</si>
  <si>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</si>
  <si>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</si>
  <si>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</si>
  <si>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</si>
  <si>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</si>
  <si>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</si>
  <si>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</si>
  <si>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</si>
  <si>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</si>
  <si>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</si>
  <si>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</si>
  <si>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</si>
  <si>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</si>
  <si>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</si>
  <si>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</si>
  <si>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</si>
  <si>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</si>
  <si>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</si>
  <si>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</si>
  <si>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</si>
  <si>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</si>
  <si>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</si>
  <si>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</si>
  <si>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</si>
  <si>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</si>
  <si>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</si>
  <si>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</si>
  <si>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</si>
  <si>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</si>
  <si>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</si>
  <si>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</si>
  <si>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</si>
  <si>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</si>
  <si>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</si>
  <si>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</si>
  <si>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</si>
  <si>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</si>
  <si>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</si>
  <si>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</si>
  <si>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</si>
  <si>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</si>
  <si>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</si>
  <si>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</si>
  <si>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</si>
  <si>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</si>
  <si>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</si>
  <si>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</si>
  <si>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</si>
  <si>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</si>
  <si>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</si>
  <si>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</si>
  <si>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</si>
  <si>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</si>
  <si>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</si>
  <si>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</si>
  <si>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</si>
  <si>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</si>
  <si>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</si>
  <si>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</si>
  <si>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</si>
  <si>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</si>
  <si>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</si>
  <si>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</si>
  <si>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</si>
  <si>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</si>
  <si>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</si>
  <si>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</si>
  <si>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</si>
  <si>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</si>
  <si>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</si>
  <si>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</si>
  <si>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</si>
  <si>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</si>
  <si>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</si>
  <si>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</si>
  <si>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</si>
  <si>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</si>
  <si>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</si>
  <si>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</si>
  <si>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</si>
  <si>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</si>
  <si>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</si>
  <si>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</si>
  <si>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</si>
  <si>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</si>
  <si>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</si>
  <si>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</si>
  <si>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</si>
  <si>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</si>
  <si>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</si>
  <si>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</si>
  <si>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</si>
  <si>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</si>
  <si>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</si>
  <si>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</si>
  <si>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</si>
  <si>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</si>
  <si>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</si>
  <si>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</si>
  <si>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</si>
  <si>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</si>
  <si>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</si>
  <si>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</si>
  <si>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</si>
  <si>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</si>
  <si>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</si>
  <si>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</si>
  <si>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</si>
  <si>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</si>
  <si>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</si>
  <si>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</si>
  <si>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</si>
  <si>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</si>
  <si>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</si>
  <si>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</si>
  <si>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</si>
  <si>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</si>
  <si>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</si>
  <si>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</si>
  <si>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</si>
  <si>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</si>
  <si>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</si>
  <si>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</si>
  <si>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</si>
  <si>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</si>
  <si>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</si>
  <si>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</si>
  <si>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</si>
  <si>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</si>
  <si>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</si>
  <si>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</si>
  <si>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</si>
  <si>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</si>
  <si>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</si>
  <si>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</si>
  <si>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</si>
  <si>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</si>
  <si>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</si>
  <si>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</si>
  <si>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</si>
  <si>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</si>
  <si>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</si>
  <si>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</si>
  <si>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</si>
  <si>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</si>
  <si>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</si>
  <si>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</si>
  <si>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</si>
  <si>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</si>
  <si>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</si>
  <si>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</si>
  <si>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</si>
  <si>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</si>
  <si>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</si>
  <si>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</si>
  <si>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</si>
  <si>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</si>
  <si>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</si>
  <si>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</si>
  <si>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</si>
  <si>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</si>
  <si>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</si>
  <si>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</si>
  <si>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</si>
  <si>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</si>
  <si>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</si>
  <si>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</si>
  <si>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</si>
  <si>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</si>
  <si>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</si>
  <si>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</si>
  <si>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</si>
  <si>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</si>
  <si>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</si>
  <si>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</si>
  <si>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</si>
  <si>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</si>
  <si>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</si>
  <si>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</si>
  <si>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</si>
  <si>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</si>
  <si>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</si>
  <si>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</si>
  <si>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</si>
  <si>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</si>
  <si>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</si>
  <si>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</si>
  <si>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</si>
  <si>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</si>
  <si>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</si>
  <si>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</si>
  <si>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</si>
  <si>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</si>
  <si>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</si>
  <si>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</si>
  <si>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</si>
  <si>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</si>
  <si>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</si>
  <si>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</si>
  <si>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</si>
  <si>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</si>
  <si>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</si>
  <si>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</si>
  <si>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</si>
  <si>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</si>
  <si>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</si>
  <si>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</si>
  <si>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</si>
  <si>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</si>
  <si>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</si>
  <si>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</si>
  <si>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</si>
  <si>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</si>
  <si>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</si>
  <si>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</si>
  <si>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</si>
  <si>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</si>
  <si>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</si>
  <si>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</si>
  <si>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</si>
  <si>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</si>
  <si>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</si>
  <si>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</si>
  <si>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</si>
  <si>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</si>
  <si>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</si>
  <si>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</si>
  <si>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</si>
  <si>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</si>
  <si>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</si>
  <si>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</si>
  <si>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</si>
  <si>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</si>
  <si>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</si>
  <si>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</si>
  <si>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</si>
  <si>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</si>
  <si>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</si>
  <si>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</si>
  <si>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</si>
  <si>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</si>
  <si>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</si>
  <si>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</si>
  <si>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</si>
  <si>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</si>
  <si>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</si>
  <si>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</si>
  <si>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</si>
  <si>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</si>
  <si>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</si>
  <si>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</si>
  <si>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</si>
  <si>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</si>
  <si>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</si>
  <si>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</si>
  <si>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</si>
  <si>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</si>
  <si>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</si>
  <si>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</si>
  <si>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</si>
  <si>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</si>
  <si>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</si>
  <si>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</si>
  <si>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</si>
  <si>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</si>
  <si>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</si>
  <si>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</si>
  <si>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</si>
  <si>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</si>
  <si>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</si>
  <si>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</si>
  <si>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</si>
  <si>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</si>
  <si>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</si>
  <si>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</si>
  <si>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</si>
  <si>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</si>
  <si>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</si>
  <si>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</si>
  <si>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</si>
  <si>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</si>
  <si>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</si>
  <si>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</si>
  <si>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</si>
  <si>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</si>
  <si>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</si>
  <si>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</si>
  <si>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</si>
  <si>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</si>
  <si>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</si>
  <si>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</si>
  <si>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</si>
  <si>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</si>
  <si>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</si>
  <si>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</si>
  <si>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</si>
  <si>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</si>
  <si>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</si>
  <si>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</si>
  <si>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</si>
  <si>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</si>
  <si>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</si>
  <si>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</si>
  <si>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</si>
  <si>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</si>
  <si>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</si>
  <si>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</si>
  <si>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</si>
  <si>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</si>
  <si>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</si>
  <si>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</si>
  <si>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</si>
  <si>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</si>
  <si>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</si>
  <si>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</si>
  <si>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</si>
  <si>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</si>
  <si>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</si>
  <si>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</si>
  <si>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</si>
  <si>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</si>
  <si>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</si>
  <si>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</si>
  <si>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</si>
  <si>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</si>
  <si>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</si>
  <si>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</si>
  <si>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</si>
  <si>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</si>
  <si>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</si>
  <si>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</si>
  <si>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</si>
  <si>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</si>
  <si>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</si>
  <si>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</si>
  <si>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</si>
  <si>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</si>
  <si>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</si>
  <si>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</si>
  <si>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</si>
  <si>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</si>
  <si>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</si>
  <si>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</si>
  <si>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</si>
  <si>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</si>
  <si>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</si>
  <si>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</si>
  <si>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</si>
  <si>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</si>
  <si>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</si>
  <si>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</si>
  <si>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</si>
  <si>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</si>
  <si>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</si>
  <si>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</si>
  <si>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</si>
  <si>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</si>
  <si>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</si>
  <si>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</si>
  <si>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</si>
  <si>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</si>
  <si>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</si>
  <si>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</si>
  <si>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</si>
  <si>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</si>
  <si>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</si>
  <si>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</si>
  <si>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</si>
  <si>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</si>
  <si>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</si>
  <si>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</si>
  <si>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</si>
  <si>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</si>
  <si>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</si>
  <si>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</si>
  <si>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</si>
  <si>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</si>
  <si>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</si>
  <si>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</si>
  <si>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</si>
  <si>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</si>
  <si>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</si>
  <si>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</si>
  <si>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</si>
  <si>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</si>
  <si>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</si>
  <si>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</si>
  <si>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</si>
  <si>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</si>
  <si>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</si>
  <si>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</si>
  <si>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</si>
  <si>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</si>
  <si>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</si>
  <si>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</si>
  <si>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</si>
  <si>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</si>
  <si>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</si>
  <si>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</si>
  <si>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</si>
  <si>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</si>
  <si>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</si>
  <si>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</si>
  <si>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</si>
  <si>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</si>
  <si>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</si>
  <si>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</si>
  <si>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</si>
  <si>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</si>
  <si>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</si>
  <si>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</si>
  <si>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</si>
  <si>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</si>
  <si>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</si>
  <si>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</si>
  <si>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</si>
  <si>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</si>
  <si>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</si>
  <si>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</si>
  <si>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</si>
  <si>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</si>
  <si>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</si>
  <si>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</si>
  <si>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</si>
  <si>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</si>
  <si>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</si>
  <si>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</si>
  <si>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</si>
  <si>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</si>
  <si>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</si>
  <si>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</si>
  <si>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</si>
  <si>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</si>
  <si>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</si>
  <si>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</si>
  <si>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</si>
  <si>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</si>
  <si>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</si>
  <si>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</si>
  <si>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</si>
  <si>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</si>
  <si>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</si>
  <si>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</si>
  <si>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</si>
  <si>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</si>
  <si>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</si>
  <si>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</si>
  <si>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</si>
  <si>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</si>
  <si>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</si>
  <si>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</si>
  <si>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</si>
  <si>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</si>
  <si>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</si>
  <si>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</si>
  <si>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</si>
  <si>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</si>
  <si>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</si>
  <si>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</si>
  <si>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</si>
  <si>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</si>
  <si>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</si>
  <si>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</si>
  <si>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</si>
  <si>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</si>
  <si>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</si>
  <si>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</si>
  <si>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</si>
  <si>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</si>
  <si>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</si>
  <si>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</si>
  <si>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</si>
  <si>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</si>
  <si>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</si>
  <si>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</si>
  <si>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</si>
  <si>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</si>
  <si>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</si>
  <si>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</si>
  <si>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</si>
  <si>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</si>
  <si>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</si>
  <si>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</si>
  <si>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</si>
  <si>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</si>
  <si>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</si>
  <si>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</si>
  <si>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</si>
  <si>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</si>
  <si>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</si>
  <si>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</si>
  <si>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</si>
  <si>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</si>
  <si>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</si>
  <si>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</si>
  <si>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</si>
  <si>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</si>
  <si>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</si>
  <si>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</si>
  <si>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</si>
  <si>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</si>
  <si>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</si>
  <si>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</si>
  <si>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</si>
  <si>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</si>
  <si>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</si>
  <si>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</si>
  <si>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</si>
  <si>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</si>
  <si>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</si>
  <si>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</si>
  <si>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</si>
  <si>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</si>
  <si>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</si>
  <si>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</si>
  <si>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</si>
  <si>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</si>
  <si>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</si>
  <si>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</si>
  <si>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</si>
  <si>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</si>
  <si>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</si>
  <si>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</si>
  <si>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</si>
  <si>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</si>
  <si>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</si>
  <si>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</si>
  <si>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</si>
  <si>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</si>
  <si>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</si>
  <si>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</si>
  <si>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</si>
  <si>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</si>
  <si>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</si>
  <si>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</si>
  <si>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</si>
  <si>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</si>
  <si>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</si>
  <si>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</si>
  <si>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</si>
  <si>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</si>
  <si>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</si>
  <si>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</si>
  <si>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</si>
  <si>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</si>
  <si>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</si>
  <si>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</si>
  <si>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</si>
  <si>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</si>
  <si>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</si>
  <si>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</si>
  <si>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</si>
  <si>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</si>
  <si>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</si>
  <si>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</si>
  <si>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</si>
  <si>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</si>
  <si>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</si>
  <si>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</si>
  <si>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</si>
  <si>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</si>
  <si>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</si>
  <si>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</si>
  <si>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</si>
  <si>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</si>
  <si>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</si>
  <si>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</si>
  <si>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</si>
  <si>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</si>
  <si>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</si>
  <si>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</si>
  <si>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</si>
  <si>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</si>
  <si>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</si>
  <si>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</si>
  <si>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</si>
  <si>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</si>
  <si>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</si>
  <si>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</si>
  <si>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</si>
  <si>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</si>
  <si>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</si>
  <si>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</si>
  <si>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</si>
  <si>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</si>
  <si>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</si>
  <si>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</si>
  <si>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</si>
  <si>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</si>
  <si>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</si>
  <si>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</si>
  <si>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</si>
  <si>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</si>
  <si>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</si>
  <si>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</si>
  <si>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</si>
  <si>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</si>
  <si>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</si>
  <si>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</si>
  <si>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</si>
  <si>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</si>
  <si>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</si>
  <si>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</si>
  <si>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</si>
  <si>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</si>
  <si>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</si>
  <si>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</si>
  <si>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</si>
  <si>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</si>
  <si>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</si>
  <si>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</si>
  <si>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</si>
  <si>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</si>
  <si>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</si>
  <si>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</si>
  <si>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</si>
  <si>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</si>
  <si>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</si>
  <si>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</si>
  <si>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</si>
  <si>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</si>
  <si>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</si>
  <si>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</si>
  <si>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</si>
  <si>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</si>
  <si>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</si>
  <si>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</si>
  <si>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</si>
  <si>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</si>
  <si>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</si>
  <si>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</si>
  <si>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</si>
  <si>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</si>
  <si>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</si>
  <si>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</si>
  <si>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</si>
  <si>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</si>
  <si>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</si>
  <si>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</si>
  <si>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</si>
  <si>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</si>
  <si>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</si>
  <si>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</si>
  <si>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</si>
  <si>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</si>
  <si>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</si>
  <si>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</si>
  <si>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</si>
  <si>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</si>
  <si>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</si>
  <si>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</si>
  <si>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</si>
  <si>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</si>
  <si>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</si>
  <si>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</si>
  <si>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</si>
  <si>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</si>
  <si>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</si>
  <si>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</si>
  <si>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</si>
  <si>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</si>
  <si>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</si>
  <si>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</si>
  <si>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</si>
  <si>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</si>
  <si>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</si>
  <si>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</si>
  <si>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</si>
  <si>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</si>
  <si>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</si>
  <si>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</si>
  <si>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</si>
  <si>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</si>
  <si>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</si>
  <si>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</si>
  <si>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</si>
  <si>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</si>
  <si>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</si>
  <si>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</si>
  <si>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</si>
  <si>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</si>
  <si>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</si>
  <si>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</si>
  <si>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</si>
  <si>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</si>
  <si>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</si>
  <si>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</si>
  <si>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</si>
  <si>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</si>
  <si>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</si>
  <si>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</si>
  <si>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</si>
  <si>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</si>
  <si>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</si>
  <si>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</si>
  <si>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</si>
  <si>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</si>
  <si>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</si>
  <si>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</si>
  <si>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</si>
  <si>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</si>
  <si>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</si>
  <si>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</si>
  <si>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</si>
  <si>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</si>
  <si>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</si>
  <si>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</si>
  <si>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</si>
  <si>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</si>
  <si>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</si>
  <si>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</si>
  <si>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</si>
  <si>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</si>
  <si>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</si>
  <si>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</si>
  <si>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</si>
  <si>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</si>
  <si>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</si>
  <si>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</si>
  <si>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</si>
  <si>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</si>
  <si>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</si>
  <si>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</si>
  <si>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</si>
  <si>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</si>
  <si>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</si>
  <si>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</si>
  <si>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</si>
  <si>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</si>
  <si>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</si>
  <si>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</si>
  <si>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</si>
  <si>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</si>
  <si>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</si>
  <si>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</si>
  <si>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</si>
  <si>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</si>
  <si>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</si>
  <si>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</si>
  <si>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</si>
  <si>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</si>
  <si>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</si>
  <si>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</si>
  <si>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</si>
  <si>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</si>
  <si>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</si>
  <si>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</si>
  <si>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</si>
  <si>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</si>
  <si>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</si>
  <si>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</si>
  <si>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</si>
  <si>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</si>
  <si>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</si>
  <si>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</si>
  <si>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</si>
  <si>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</si>
  <si>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</si>
  <si>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</si>
  <si>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</si>
  <si>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</si>
  <si>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</si>
  <si>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</si>
  <si>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</si>
  <si>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</si>
  <si>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</si>
  <si>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</si>
  <si>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</si>
  <si>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</si>
  <si>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</si>
  <si>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</si>
  <si>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</si>
  <si>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</si>
  <si>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</si>
  <si>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</si>
  <si>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</si>
  <si>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</si>
  <si>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</si>
  <si>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</si>
  <si>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</si>
  <si>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</si>
  <si>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</si>
  <si>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</si>
  <si>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</si>
  <si>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</si>
  <si>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</si>
  <si>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</si>
  <si>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</si>
  <si>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</si>
  <si>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</si>
  <si>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</si>
  <si>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</si>
  <si>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</si>
  <si>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</si>
  <si>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</si>
  <si>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</si>
  <si>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</si>
  <si>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</si>
  <si>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</si>
  <si>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</si>
  <si>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</si>
  <si>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</si>
  <si>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</si>
  <si>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</si>
  <si>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</si>
  <si>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</si>
  <si>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</si>
  <si>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</si>
  <si>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</si>
  <si>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</si>
  <si>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</si>
  <si>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</si>
  <si>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</si>
  <si>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</si>
  <si>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</si>
  <si>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</si>
  <si>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</si>
  <si>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</si>
  <si>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</si>
  <si>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</si>
  <si>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</si>
  <si>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</si>
  <si>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</si>
  <si>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</si>
  <si>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</si>
  <si>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</si>
  <si>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</si>
  <si>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</si>
  <si>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</si>
  <si>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</si>
  <si>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</si>
  <si>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</si>
  <si>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</si>
  <si>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</si>
  <si>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</si>
  <si>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</si>
  <si>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</si>
  <si>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</si>
  <si>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</si>
  <si>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</si>
  <si>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</si>
  <si>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</si>
  <si>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</si>
  <si>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</si>
  <si>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</si>
  <si>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</si>
  <si>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</si>
  <si>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</si>
  <si>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</si>
  <si>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</si>
  <si>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</si>
  <si>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</si>
  <si>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</si>
  <si>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</si>
  <si>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08/02</t>
  </si>
  <si>
    <t>08/22</t>
  </si>
  <si>
    <t>Gilford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</si>
</sst>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84164-56E2-48EB-A0A0-4AC9AB9E52AB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896</v>
      </c>
      <c r="B2" s="21">
        <v>191</v>
      </c>
      <c r="C2" s="21">
        <v>191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156666.56</v>
      </c>
      <c r="G9" s="18">
        <v>63319.99</v>
      </c>
      <c r="H9" s="18">
        <v>122808.53</v>
      </c>
      <c r="I9" s="18">
        <v>0</v>
      </c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122808.53</v>
      </c>
      <c r="G13" s="18">
        <v>11494.17</v>
      </c>
      <c r="H13" s="18"/>
      <c r="I13" s="18"/>
      <c r="J13" s="67">
        <f>SUM(I434)</f>
        <v>234325.71000000002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1382859.42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1662334.5099999998</v>
      </c>
      <c r="G19" s="41">
        <f>SUM(G9:G18)</f>
        <v>74814.16</v>
      </c>
      <c r="H19" s="41">
        <f>SUM(H9:H18)</f>
        <v>122808.53</v>
      </c>
      <c r="I19" s="41">
        <f>SUM(I9:I18)</f>
        <v>0</v>
      </c>
      <c r="J19" s="41">
        <f>SUM(J9:J18)</f>
        <v>234325.71000000002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63006.49</v>
      </c>
      <c r="G24" s="18"/>
      <c r="H24" s="18">
        <v>122808.53</v>
      </c>
      <c r="I24" s="18">
        <v>0</v>
      </c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876511.01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68079</v>
      </c>
      <c r="G31" s="18">
        <v>6748.82</v>
      </c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1007596.5</v>
      </c>
      <c r="G33" s="41">
        <f>SUM(G23:G32)</f>
        <v>6748.82</v>
      </c>
      <c r="H33" s="41">
        <f>SUM(H23:H32)</f>
        <v>122808.53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50460.25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234325.71000000002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0</v>
      </c>
      <c r="G41" s="18">
        <v>68065.34</v>
      </c>
      <c r="H41" s="18"/>
      <c r="I41" s="18"/>
      <c r="J41" s="13">
        <f>SUM(I449)</f>
        <v>0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604277.76000000001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654738.01</v>
      </c>
      <c r="G43" s="41">
        <f>SUM(G35:G42)</f>
        <v>68065.34</v>
      </c>
      <c r="H43" s="41">
        <f>SUM(H35:H42)</f>
        <v>0</v>
      </c>
      <c r="I43" s="41">
        <f>SUM(I35:I42)</f>
        <v>0</v>
      </c>
      <c r="J43" s="41">
        <f>SUM(J35:J42)</f>
        <v>234325.71000000002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1662334.51</v>
      </c>
      <c r="G44" s="41">
        <f>G43+G33</f>
        <v>74814.16</v>
      </c>
      <c r="H44" s="41">
        <f>H43+H33</f>
        <v>122808.53</v>
      </c>
      <c r="I44" s="41">
        <f>I43+I33</f>
        <v>0</v>
      </c>
      <c r="J44" s="41">
        <f>J43+J33</f>
        <v>234325.71000000002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13419443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13419443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83367.92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>
        <v>26980</v>
      </c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2790993.26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2901341.1799999997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5842.97</v>
      </c>
      <c r="G88" s="18"/>
      <c r="H88" s="18"/>
      <c r="I88" s="18"/>
      <c r="J88" s="18">
        <v>535.57000000000005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301818.42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11542.5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87164.1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104549.57</v>
      </c>
      <c r="G103" s="41">
        <f>SUM(G88:G102)</f>
        <v>301818.42</v>
      </c>
      <c r="H103" s="41">
        <f>SUM(H88:H102)</f>
        <v>0</v>
      </c>
      <c r="I103" s="41">
        <f>SUM(I88:I102)</f>
        <v>0</v>
      </c>
      <c r="J103" s="41">
        <f>SUM(J88:J102)</f>
        <v>535.57000000000005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16425333.75</v>
      </c>
      <c r="G104" s="41">
        <f>G52+G103</f>
        <v>301818.42</v>
      </c>
      <c r="H104" s="41">
        <f>H52+H71+H86+H103</f>
        <v>0</v>
      </c>
      <c r="I104" s="41">
        <f>I52+I103</f>
        <v>0</v>
      </c>
      <c r="J104" s="41">
        <f>J52+J103</f>
        <v>535.57000000000005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602273.69999999995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3978158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21844.3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4602276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295800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136820.41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3899.29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5798.14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9150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445669.7</v>
      </c>
      <c r="G128" s="41">
        <f>SUM(G115:G127)</f>
        <v>5798.14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5047945.7</v>
      </c>
      <c r="G132" s="41">
        <f>G113+SUM(G128:G129)</f>
        <v>5798.14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>
        <v>400070.04</v>
      </c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180726.57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69561.789999999994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135267.72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84497.9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84497.9</v>
      </c>
      <c r="G154" s="41">
        <f>SUM(G142:G153)</f>
        <v>135267.72</v>
      </c>
      <c r="H154" s="41">
        <f>SUM(H142:H153)</f>
        <v>650358.4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84497.9</v>
      </c>
      <c r="G161" s="41">
        <f>G139+G154+SUM(G155:G160)</f>
        <v>135267.72</v>
      </c>
      <c r="H161" s="41">
        <f>H139+H154+SUM(H155:H160)</f>
        <v>650358.4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21557777.349999998</v>
      </c>
      <c r="G185" s="47">
        <f>G104+G132+G161+G184</f>
        <v>442884.28</v>
      </c>
      <c r="H185" s="47">
        <f>H104+H132+H161+H184</f>
        <v>650358.4</v>
      </c>
      <c r="I185" s="47">
        <f>I104+I132+I161+I184</f>
        <v>0</v>
      </c>
      <c r="J185" s="47">
        <f>J104+J132+J184</f>
        <v>535.57000000000005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1703155.97</v>
      </c>
      <c r="G189" s="18">
        <v>777004.41</v>
      </c>
      <c r="H189" s="18">
        <v>11510.49</v>
      </c>
      <c r="I189" s="18">
        <v>63592.83</v>
      </c>
      <c r="J189" s="18">
        <v>3635.91</v>
      </c>
      <c r="K189" s="18">
        <v>900</v>
      </c>
      <c r="L189" s="19">
        <f>SUM(F189:K189)</f>
        <v>2559799.6100000003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566043.1</v>
      </c>
      <c r="G190" s="18">
        <v>493484.73</v>
      </c>
      <c r="H190" s="18">
        <v>231041.61</v>
      </c>
      <c r="I190" s="18">
        <v>2846.38</v>
      </c>
      <c r="J190" s="18">
        <v>8128.9</v>
      </c>
      <c r="K190" s="18"/>
      <c r="L190" s="19">
        <f>SUM(F190:K190)</f>
        <v>1301544.7199999997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83376.210000000006</v>
      </c>
      <c r="G192" s="18">
        <v>9784.98</v>
      </c>
      <c r="H192" s="18">
        <v>4000</v>
      </c>
      <c r="I192" s="18">
        <v>13086.57</v>
      </c>
      <c r="J192" s="18"/>
      <c r="K192" s="18"/>
      <c r="L192" s="19">
        <f>SUM(F192:K192)</f>
        <v>110247.76000000001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130902.12</v>
      </c>
      <c r="G194" s="18">
        <v>78182</v>
      </c>
      <c r="H194" s="18">
        <v>209038.11</v>
      </c>
      <c r="I194" s="18">
        <v>3235.47</v>
      </c>
      <c r="J194" s="18"/>
      <c r="K194" s="18"/>
      <c r="L194" s="19">
        <f t="shared" ref="L194:L200" si="0">SUM(F194:K194)</f>
        <v>421357.69999999995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122830.12</v>
      </c>
      <c r="G195" s="18">
        <v>46121.53</v>
      </c>
      <c r="H195" s="18">
        <v>41122.949999999997</v>
      </c>
      <c r="I195" s="18">
        <v>32744.21</v>
      </c>
      <c r="J195" s="18">
        <v>20900.849999999999</v>
      </c>
      <c r="K195" s="18"/>
      <c r="L195" s="19">
        <f t="shared" si="0"/>
        <v>263719.65999999997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65460.44</v>
      </c>
      <c r="G196" s="18">
        <v>45855.360000000001</v>
      </c>
      <c r="H196" s="18">
        <v>15693.48</v>
      </c>
      <c r="I196" s="18"/>
      <c r="J196" s="18"/>
      <c r="K196" s="18">
        <v>8881.92</v>
      </c>
      <c r="L196" s="19">
        <f t="shared" si="0"/>
        <v>135891.20000000001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225419.17</v>
      </c>
      <c r="G197" s="18">
        <v>112751.72</v>
      </c>
      <c r="H197" s="18">
        <v>14093.79</v>
      </c>
      <c r="I197" s="18">
        <v>1445.05</v>
      </c>
      <c r="J197" s="18"/>
      <c r="K197" s="18">
        <v>930.74</v>
      </c>
      <c r="L197" s="19">
        <f t="shared" si="0"/>
        <v>354640.47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55534.02</v>
      </c>
      <c r="G198" s="18">
        <v>33318.75</v>
      </c>
      <c r="H198" s="18">
        <v>32660.86</v>
      </c>
      <c r="I198" s="18">
        <v>1920</v>
      </c>
      <c r="J198" s="18"/>
      <c r="K198" s="18">
        <v>663.6</v>
      </c>
      <c r="L198" s="19">
        <f t="shared" si="0"/>
        <v>124097.23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207861.63</v>
      </c>
      <c r="G199" s="18">
        <v>149075.51</v>
      </c>
      <c r="H199" s="18">
        <v>182851.95</v>
      </c>
      <c r="I199" s="18">
        <v>191039.19</v>
      </c>
      <c r="J199" s="18">
        <v>17788.71</v>
      </c>
      <c r="K199" s="18"/>
      <c r="L199" s="19">
        <f t="shared" si="0"/>
        <v>748616.99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144555.48000000001</v>
      </c>
      <c r="I200" s="18"/>
      <c r="J200" s="18"/>
      <c r="K200" s="18"/>
      <c r="L200" s="19">
        <f t="shared" si="0"/>
        <v>144555.48000000001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3160582.78</v>
      </c>
      <c r="G203" s="41">
        <f t="shared" si="1"/>
        <v>1745578.9900000002</v>
      </c>
      <c r="H203" s="41">
        <f t="shared" si="1"/>
        <v>886568.72</v>
      </c>
      <c r="I203" s="41">
        <f t="shared" si="1"/>
        <v>309909.7</v>
      </c>
      <c r="J203" s="41">
        <f t="shared" si="1"/>
        <v>50454.369999999995</v>
      </c>
      <c r="K203" s="41">
        <f t="shared" si="1"/>
        <v>11376.26</v>
      </c>
      <c r="L203" s="41">
        <f t="shared" si="1"/>
        <v>6164470.8200000012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1641128.57</v>
      </c>
      <c r="G207" s="18">
        <v>958785.9</v>
      </c>
      <c r="H207" s="18">
        <v>10237.69</v>
      </c>
      <c r="I207" s="18">
        <v>48716.24</v>
      </c>
      <c r="J207" s="18">
        <v>12330.44</v>
      </c>
      <c r="K207" s="18"/>
      <c r="L207" s="19">
        <f>SUM(F207:K207)</f>
        <v>2671198.8400000003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616192.88</v>
      </c>
      <c r="G208" s="18">
        <v>460410.09</v>
      </c>
      <c r="H208" s="18">
        <v>289345.05</v>
      </c>
      <c r="I208" s="18">
        <v>1754.32</v>
      </c>
      <c r="J208" s="18">
        <v>6931.48</v>
      </c>
      <c r="K208" s="18"/>
      <c r="L208" s="19">
        <f>SUM(F208:K208)</f>
        <v>1374633.82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53276.5</v>
      </c>
      <c r="G210" s="18">
        <v>9584.98</v>
      </c>
      <c r="H210" s="18">
        <v>23224</v>
      </c>
      <c r="I210" s="18">
        <v>8959.8700000000008</v>
      </c>
      <c r="J210" s="18">
        <v>1471.9</v>
      </c>
      <c r="K210" s="18"/>
      <c r="L210" s="19">
        <f>SUM(F210:K210)</f>
        <v>96517.249999999985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152241.12</v>
      </c>
      <c r="G212" s="18">
        <v>73823.600000000006</v>
      </c>
      <c r="H212" s="18">
        <v>43198.44</v>
      </c>
      <c r="I212" s="18">
        <v>2179.11</v>
      </c>
      <c r="J212" s="18"/>
      <c r="K212" s="18"/>
      <c r="L212" s="19">
        <f t="shared" ref="L212:L218" si="2">SUM(F212:K212)</f>
        <v>271442.27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118208.8</v>
      </c>
      <c r="G213" s="18">
        <v>97470.31</v>
      </c>
      <c r="H213" s="18">
        <v>39144.239999999998</v>
      </c>
      <c r="I213" s="18">
        <v>49113.71</v>
      </c>
      <c r="J213" s="18">
        <v>27855.63</v>
      </c>
      <c r="K213" s="18"/>
      <c r="L213" s="19">
        <f t="shared" si="2"/>
        <v>331792.69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61237.18</v>
      </c>
      <c r="G214" s="18">
        <v>45855.360000000001</v>
      </c>
      <c r="H214" s="18">
        <v>14681</v>
      </c>
      <c r="I214" s="18"/>
      <c r="J214" s="18"/>
      <c r="K214" s="18">
        <v>8308.9</v>
      </c>
      <c r="L214" s="19">
        <f t="shared" si="2"/>
        <v>130082.44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303005.94</v>
      </c>
      <c r="G215" s="18">
        <v>139727.16</v>
      </c>
      <c r="H215" s="18">
        <v>19034.990000000002</v>
      </c>
      <c r="I215" s="18"/>
      <c r="J215" s="18"/>
      <c r="K215" s="18">
        <v>2536</v>
      </c>
      <c r="L215" s="19">
        <f t="shared" si="2"/>
        <v>464304.08999999997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51951.18</v>
      </c>
      <c r="G216" s="18">
        <v>33518.720000000001</v>
      </c>
      <c r="H216" s="18">
        <v>30553.7</v>
      </c>
      <c r="I216" s="18">
        <v>1796.12</v>
      </c>
      <c r="J216" s="18"/>
      <c r="K216" s="18">
        <v>620.78</v>
      </c>
      <c r="L216" s="19">
        <f t="shared" si="2"/>
        <v>118440.49999999999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212993.55</v>
      </c>
      <c r="G217" s="18">
        <v>121055.46</v>
      </c>
      <c r="H217" s="18">
        <v>80182.92</v>
      </c>
      <c r="I217" s="18">
        <v>224554.4</v>
      </c>
      <c r="J217" s="18">
        <v>13241.63</v>
      </c>
      <c r="K217" s="18"/>
      <c r="L217" s="19">
        <f t="shared" si="2"/>
        <v>652027.96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171330.77</v>
      </c>
      <c r="I218" s="18"/>
      <c r="J218" s="18"/>
      <c r="K218" s="18"/>
      <c r="L218" s="19">
        <f t="shared" si="2"/>
        <v>171330.77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3210235.72</v>
      </c>
      <c r="G221" s="41">
        <f>SUM(G207:G220)</f>
        <v>1940231.58</v>
      </c>
      <c r="H221" s="41">
        <f>SUM(H207:H220)</f>
        <v>720932.8</v>
      </c>
      <c r="I221" s="41">
        <f>SUM(I207:I220)</f>
        <v>337073.77</v>
      </c>
      <c r="J221" s="41">
        <f>SUM(J207:J220)</f>
        <v>61831.079999999994</v>
      </c>
      <c r="K221" s="41">
        <f t="shared" si="3"/>
        <v>11465.68</v>
      </c>
      <c r="L221" s="41">
        <f t="shared" si="3"/>
        <v>6281770.6299999999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2711595.01</v>
      </c>
      <c r="G225" s="18">
        <v>915750.9</v>
      </c>
      <c r="H225" s="18">
        <v>33151.89</v>
      </c>
      <c r="I225" s="18">
        <v>104421.58</v>
      </c>
      <c r="J225" s="18">
        <v>49688.79</v>
      </c>
      <c r="K225" s="18"/>
      <c r="L225" s="19">
        <f>SUM(F225:K225)</f>
        <v>3814608.17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394006.14</v>
      </c>
      <c r="G226" s="18">
        <v>315112.05</v>
      </c>
      <c r="H226" s="18">
        <v>116423.08</v>
      </c>
      <c r="I226" s="18">
        <v>2708.95</v>
      </c>
      <c r="J226" s="18">
        <v>967</v>
      </c>
      <c r="K226" s="18"/>
      <c r="L226" s="19">
        <f>SUM(F226:K226)</f>
        <v>829217.21999999986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v>202538.86</v>
      </c>
      <c r="I227" s="18"/>
      <c r="J227" s="18"/>
      <c r="K227" s="18"/>
      <c r="L227" s="19">
        <f>SUM(F227:K227)</f>
        <v>202538.86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143365.5</v>
      </c>
      <c r="G228" s="18">
        <v>19169.96</v>
      </c>
      <c r="H228" s="18">
        <v>65883</v>
      </c>
      <c r="I228" s="18">
        <v>41692.6</v>
      </c>
      <c r="J228" s="18">
        <v>1497.04</v>
      </c>
      <c r="K228" s="18"/>
      <c r="L228" s="19">
        <f>SUM(F228:K228)</f>
        <v>271608.09999999998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284838.92</v>
      </c>
      <c r="G230" s="18">
        <v>134792.48000000001</v>
      </c>
      <c r="H230" s="18">
        <v>38368.06</v>
      </c>
      <c r="I230" s="18">
        <v>6380.86</v>
      </c>
      <c r="J230" s="18">
        <v>490.47</v>
      </c>
      <c r="K230" s="18"/>
      <c r="L230" s="19">
        <f t="shared" ref="L230:L236" si="4">SUM(F230:K230)</f>
        <v>464870.79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140081.35999999999</v>
      </c>
      <c r="G231" s="18">
        <v>63059.38</v>
      </c>
      <c r="H231" s="18">
        <v>42385.19</v>
      </c>
      <c r="I231" s="18">
        <v>61966.42</v>
      </c>
      <c r="J231" s="18">
        <v>54734.95</v>
      </c>
      <c r="K231" s="18"/>
      <c r="L231" s="19">
        <f t="shared" si="4"/>
        <v>362227.3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84465.08</v>
      </c>
      <c r="G232" s="18">
        <v>45855.360000000001</v>
      </c>
      <c r="H232" s="18">
        <v>20249.650000000001</v>
      </c>
      <c r="I232" s="18"/>
      <c r="J232" s="18"/>
      <c r="K232" s="18">
        <v>11460.55</v>
      </c>
      <c r="L232" s="19">
        <f t="shared" si="4"/>
        <v>162030.63999999998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457948.37</v>
      </c>
      <c r="G233" s="18">
        <v>213502.66</v>
      </c>
      <c r="H233" s="18">
        <v>48546.01</v>
      </c>
      <c r="I233" s="18">
        <v>1978.71</v>
      </c>
      <c r="J233" s="18"/>
      <c r="K233" s="18">
        <v>17140.439999999999</v>
      </c>
      <c r="L233" s="19">
        <f t="shared" si="4"/>
        <v>739116.19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71656.800000000003</v>
      </c>
      <c r="G234" s="18">
        <v>23933.74</v>
      </c>
      <c r="H234" s="18">
        <v>42143.06</v>
      </c>
      <c r="I234" s="18">
        <v>2477.42</v>
      </c>
      <c r="J234" s="18"/>
      <c r="K234" s="18">
        <v>856.26</v>
      </c>
      <c r="L234" s="19">
        <f t="shared" si="4"/>
        <v>141067.28000000003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285032.71999999997</v>
      </c>
      <c r="G235" s="18">
        <v>191526.52</v>
      </c>
      <c r="H235" s="18">
        <v>134752.82999999999</v>
      </c>
      <c r="I235" s="18">
        <v>313072.34999999998</v>
      </c>
      <c r="J235" s="18">
        <v>11694.25</v>
      </c>
      <c r="K235" s="18"/>
      <c r="L235" s="19">
        <f t="shared" si="4"/>
        <v>936078.66999999993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263299.26</v>
      </c>
      <c r="I236" s="18"/>
      <c r="J236" s="18"/>
      <c r="K236" s="18"/>
      <c r="L236" s="19">
        <f t="shared" si="4"/>
        <v>263299.26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4572989.8999999994</v>
      </c>
      <c r="G239" s="41">
        <f t="shared" si="5"/>
        <v>1922703.0499999998</v>
      </c>
      <c r="H239" s="41">
        <f t="shared" si="5"/>
        <v>1007740.89</v>
      </c>
      <c r="I239" s="41">
        <f t="shared" si="5"/>
        <v>534698.8899999999</v>
      </c>
      <c r="J239" s="41">
        <f t="shared" si="5"/>
        <v>119072.5</v>
      </c>
      <c r="K239" s="41">
        <f t="shared" si="5"/>
        <v>29457.249999999996</v>
      </c>
      <c r="L239" s="41">
        <f t="shared" si="5"/>
        <v>8186662.4799999995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10943808.399999999</v>
      </c>
      <c r="G249" s="41">
        <f t="shared" si="8"/>
        <v>5608513.6200000001</v>
      </c>
      <c r="H249" s="41">
        <f t="shared" si="8"/>
        <v>2615242.41</v>
      </c>
      <c r="I249" s="41">
        <f t="shared" si="8"/>
        <v>1181682.3599999999</v>
      </c>
      <c r="J249" s="41">
        <f t="shared" si="8"/>
        <v>231357.94999999998</v>
      </c>
      <c r="K249" s="41">
        <f t="shared" si="8"/>
        <v>52299.19</v>
      </c>
      <c r="L249" s="41">
        <f t="shared" si="8"/>
        <v>20632903.93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850000</v>
      </c>
      <c r="L252" s="19">
        <f>SUM(F252:K252)</f>
        <v>850000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477025</v>
      </c>
      <c r="L253" s="19">
        <f>SUM(F253:K253)</f>
        <v>477025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1327025</v>
      </c>
      <c r="L262" s="41">
        <f t="shared" si="9"/>
        <v>1327025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10943808.399999999</v>
      </c>
      <c r="G263" s="42">
        <f t="shared" si="11"/>
        <v>5608513.6200000001</v>
      </c>
      <c r="H263" s="42">
        <f t="shared" si="11"/>
        <v>2615242.41</v>
      </c>
      <c r="I263" s="42">
        <f t="shared" si="11"/>
        <v>1181682.3599999999</v>
      </c>
      <c r="J263" s="42">
        <f t="shared" si="11"/>
        <v>231357.94999999998</v>
      </c>
      <c r="K263" s="42">
        <f t="shared" si="11"/>
        <v>1379324.19</v>
      </c>
      <c r="L263" s="42">
        <f t="shared" si="11"/>
        <v>21959928.93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239284.98</v>
      </c>
      <c r="G268" s="18">
        <v>4535</v>
      </c>
      <c r="H268" s="18">
        <v>4226</v>
      </c>
      <c r="I268" s="18">
        <v>29408.65</v>
      </c>
      <c r="J268" s="18">
        <v>18774.95</v>
      </c>
      <c r="K268" s="18"/>
      <c r="L268" s="19">
        <f>SUM(F268:K268)</f>
        <v>296229.58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>
        <v>29886.67</v>
      </c>
      <c r="I269" s="18">
        <v>29963.72</v>
      </c>
      <c r="J269" s="18">
        <v>7325</v>
      </c>
      <c r="K269" s="18"/>
      <c r="L269" s="19">
        <f>SUM(F269:K269)</f>
        <v>67175.39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v>105167.99</v>
      </c>
      <c r="I273" s="18"/>
      <c r="J273" s="18"/>
      <c r="K273" s="18">
        <v>1500</v>
      </c>
      <c r="L273" s="19">
        <f t="shared" ref="L273:L279" si="12">SUM(F273:K273)</f>
        <v>106667.99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6000</v>
      </c>
      <c r="G274" s="18"/>
      <c r="H274" s="18">
        <v>35164.080000000002</v>
      </c>
      <c r="I274" s="18">
        <v>1517.04</v>
      </c>
      <c r="J274" s="18">
        <v>10774.26</v>
      </c>
      <c r="K274" s="18"/>
      <c r="L274" s="19">
        <f t="shared" si="12"/>
        <v>53455.380000000005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>
        <v>546.07000000000005</v>
      </c>
      <c r="L275" s="19">
        <f t="shared" si="12"/>
        <v>546.07000000000005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>
        <v>1874.61</v>
      </c>
      <c r="I279" s="18"/>
      <c r="J279" s="18"/>
      <c r="K279" s="18"/>
      <c r="L279" s="19">
        <f t="shared" si="12"/>
        <v>1874.61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245284.98</v>
      </c>
      <c r="G282" s="42">
        <f t="shared" si="13"/>
        <v>4535</v>
      </c>
      <c r="H282" s="42">
        <f t="shared" si="13"/>
        <v>176319.34999999998</v>
      </c>
      <c r="I282" s="42">
        <f t="shared" si="13"/>
        <v>60889.41</v>
      </c>
      <c r="J282" s="42">
        <f t="shared" si="13"/>
        <v>36874.21</v>
      </c>
      <c r="K282" s="42">
        <f t="shared" si="13"/>
        <v>2046.0700000000002</v>
      </c>
      <c r="L282" s="41">
        <f t="shared" si="13"/>
        <v>525949.02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>
        <v>13191.67</v>
      </c>
      <c r="I288" s="18">
        <v>16766.669999999998</v>
      </c>
      <c r="J288" s="18">
        <v>7325</v>
      </c>
      <c r="K288" s="18"/>
      <c r="L288" s="19">
        <f>SUM(F288:K288)</f>
        <v>37283.339999999997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6000</v>
      </c>
      <c r="G293" s="18"/>
      <c r="H293" s="18">
        <v>11927.12</v>
      </c>
      <c r="I293" s="18">
        <v>1166.67</v>
      </c>
      <c r="J293" s="18"/>
      <c r="K293" s="18"/>
      <c r="L293" s="19">
        <f t="shared" si="14"/>
        <v>19093.79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6000</v>
      </c>
      <c r="G301" s="42">
        <f t="shared" si="15"/>
        <v>0</v>
      </c>
      <c r="H301" s="42">
        <f t="shared" si="15"/>
        <v>25118.79</v>
      </c>
      <c r="I301" s="42">
        <f t="shared" si="15"/>
        <v>17933.339999999997</v>
      </c>
      <c r="J301" s="42">
        <f t="shared" si="15"/>
        <v>7325</v>
      </c>
      <c r="K301" s="42">
        <f t="shared" si="15"/>
        <v>0</v>
      </c>
      <c r="L301" s="41">
        <f t="shared" si="15"/>
        <v>56377.13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4275</v>
      </c>
      <c r="G306" s="18"/>
      <c r="H306" s="18"/>
      <c r="I306" s="18"/>
      <c r="J306" s="18"/>
      <c r="K306" s="18"/>
      <c r="L306" s="19">
        <f>SUM(F306:K306)</f>
        <v>4275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>
        <v>12841.66</v>
      </c>
      <c r="I307" s="18"/>
      <c r="J307" s="18">
        <v>7325</v>
      </c>
      <c r="K307" s="18"/>
      <c r="L307" s="19">
        <f>SUM(F307:K307)</f>
        <v>20166.66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>
        <v>3100</v>
      </c>
      <c r="I311" s="18">
        <v>130.87</v>
      </c>
      <c r="J311" s="18"/>
      <c r="K311" s="18"/>
      <c r="L311" s="19">
        <f t="shared" ref="L311:L317" si="16">SUM(F311:K311)</f>
        <v>3230.87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6000</v>
      </c>
      <c r="G312" s="18"/>
      <c r="H312" s="18">
        <v>16426.400000000001</v>
      </c>
      <c r="I312" s="18">
        <v>17933.32</v>
      </c>
      <c r="J312" s="18"/>
      <c r="K312" s="18"/>
      <c r="L312" s="19">
        <f t="shared" si="16"/>
        <v>40359.72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10275</v>
      </c>
      <c r="G320" s="42">
        <f t="shared" si="17"/>
        <v>0</v>
      </c>
      <c r="H320" s="42">
        <f t="shared" si="17"/>
        <v>32368.06</v>
      </c>
      <c r="I320" s="42">
        <f t="shared" si="17"/>
        <v>18064.189999999999</v>
      </c>
      <c r="J320" s="42">
        <f t="shared" si="17"/>
        <v>7325</v>
      </c>
      <c r="K320" s="42">
        <f t="shared" si="17"/>
        <v>0</v>
      </c>
      <c r="L320" s="41">
        <f t="shared" si="17"/>
        <v>68032.25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261559.98</v>
      </c>
      <c r="G330" s="41">
        <f t="shared" si="20"/>
        <v>4535</v>
      </c>
      <c r="H330" s="41">
        <f t="shared" si="20"/>
        <v>233806.19999999998</v>
      </c>
      <c r="I330" s="41">
        <f t="shared" si="20"/>
        <v>96886.94</v>
      </c>
      <c r="J330" s="41">
        <f t="shared" si="20"/>
        <v>51524.21</v>
      </c>
      <c r="K330" s="41">
        <f t="shared" si="20"/>
        <v>2046.0700000000002</v>
      </c>
      <c r="L330" s="41">
        <f t="shared" si="20"/>
        <v>650358.4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261559.98</v>
      </c>
      <c r="G344" s="41">
        <f>G330</f>
        <v>4535</v>
      </c>
      <c r="H344" s="41">
        <f>H330</f>
        <v>233806.19999999998</v>
      </c>
      <c r="I344" s="41">
        <f>I330</f>
        <v>96886.94</v>
      </c>
      <c r="J344" s="41">
        <f>J330</f>
        <v>51524.21</v>
      </c>
      <c r="K344" s="47">
        <f>K330+K343</f>
        <v>2046.0700000000002</v>
      </c>
      <c r="L344" s="41">
        <f>L330+L343</f>
        <v>650358.4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65421.59</v>
      </c>
      <c r="G350" s="18">
        <v>7049</v>
      </c>
      <c r="H350" s="18">
        <v>2936.24</v>
      </c>
      <c r="I350" s="18">
        <v>25720.959999999999</v>
      </c>
      <c r="J350" s="18"/>
      <c r="K350" s="18"/>
      <c r="L350" s="13">
        <f>SUM(F350:K350)</f>
        <v>101127.79000000001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68972.95</v>
      </c>
      <c r="G351" s="18">
        <v>6506.22</v>
      </c>
      <c r="H351" s="18">
        <v>1214.77</v>
      </c>
      <c r="I351" s="18">
        <v>53568.22</v>
      </c>
      <c r="J351" s="18"/>
      <c r="K351" s="18"/>
      <c r="L351" s="19">
        <f>SUM(F351:K351)</f>
        <v>130262.16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95230.66</v>
      </c>
      <c r="G352" s="18">
        <v>8984.7800000000007</v>
      </c>
      <c r="H352" s="18">
        <v>1677.53</v>
      </c>
      <c r="I352" s="18">
        <v>74013.06</v>
      </c>
      <c r="J352" s="18"/>
      <c r="K352" s="18"/>
      <c r="L352" s="19">
        <f>SUM(F352:K352)</f>
        <v>179906.03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229625.19999999998</v>
      </c>
      <c r="G354" s="47">
        <f t="shared" si="22"/>
        <v>22540</v>
      </c>
      <c r="H354" s="47">
        <f t="shared" si="22"/>
        <v>5828.54</v>
      </c>
      <c r="I354" s="47">
        <f t="shared" si="22"/>
        <v>153302.24</v>
      </c>
      <c r="J354" s="47">
        <f t="shared" si="22"/>
        <v>0</v>
      </c>
      <c r="K354" s="47">
        <f t="shared" si="22"/>
        <v>0</v>
      </c>
      <c r="L354" s="47">
        <f t="shared" si="22"/>
        <v>411295.98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23874.01</v>
      </c>
      <c r="G359" s="18">
        <v>49141.73</v>
      </c>
      <c r="H359" s="18">
        <v>67900.289999999994</v>
      </c>
      <c r="I359" s="56">
        <f>SUM(F359:H359)</f>
        <v>140916.03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1846.95</v>
      </c>
      <c r="G360" s="63">
        <v>4426.49</v>
      </c>
      <c r="H360" s="63">
        <v>6112.77</v>
      </c>
      <c r="I360" s="56">
        <f>SUM(F360:H360)</f>
        <v>12386.21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25720.959999999999</v>
      </c>
      <c r="G361" s="47">
        <f>SUM(G359:G360)</f>
        <v>53568.22</v>
      </c>
      <c r="H361" s="47">
        <f>SUM(H359:H360)</f>
        <v>74013.06</v>
      </c>
      <c r="I361" s="47">
        <f>SUM(I359:I360)</f>
        <v>153302.24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>
        <v>27855.16</v>
      </c>
      <c r="I368" s="18"/>
      <c r="J368" s="18"/>
      <c r="K368" s="18"/>
      <c r="L368" s="13">
        <f t="shared" si="23"/>
        <v>27855.16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27855.16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27855.16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>
        <v>0</v>
      </c>
      <c r="G384" s="18"/>
      <c r="H384" s="18">
        <v>118.53</v>
      </c>
      <c r="I384" s="18"/>
      <c r="J384" s="24" t="s">
        <v>312</v>
      </c>
      <c r="K384" s="24" t="s">
        <v>312</v>
      </c>
      <c r="L384" s="56">
        <f t="shared" si="25"/>
        <v>118.53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118.53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118.53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>
        <v>0</v>
      </c>
      <c r="G389" s="18"/>
      <c r="H389" s="18">
        <v>417.04</v>
      </c>
      <c r="I389" s="18"/>
      <c r="J389" s="24" t="s">
        <v>312</v>
      </c>
      <c r="K389" s="24" t="s">
        <v>312</v>
      </c>
      <c r="L389" s="56">
        <f t="shared" si="26"/>
        <v>417.04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417.04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417.04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535.57000000000005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535.57000000000005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>
        <v>51867.55</v>
      </c>
      <c r="G434" s="18">
        <v>182458.16</v>
      </c>
      <c r="H434" s="18"/>
      <c r="I434" s="56">
        <f t="shared" si="33"/>
        <v>234325.71000000002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51867.55</v>
      </c>
      <c r="G438" s="13">
        <f>SUM(G431:G437)</f>
        <v>182458.16</v>
      </c>
      <c r="H438" s="13">
        <f>SUM(H431:H437)</f>
        <v>0</v>
      </c>
      <c r="I438" s="13">
        <f>SUM(I431:I437)</f>
        <v>234325.71000000002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>
        <v>51867.55</v>
      </c>
      <c r="G447" s="18">
        <v>182458.16</v>
      </c>
      <c r="H447" s="18"/>
      <c r="I447" s="56">
        <f>SUM(F447:H447)</f>
        <v>234325.71000000002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/>
      <c r="H449" s="18"/>
      <c r="I449" s="56">
        <f>SUM(F449:H449)</f>
        <v>0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51867.55</v>
      </c>
      <c r="G450" s="83">
        <f>SUM(G446:G449)</f>
        <v>182458.16</v>
      </c>
      <c r="H450" s="83">
        <f>SUM(H446:H449)</f>
        <v>0</v>
      </c>
      <c r="I450" s="83">
        <f>SUM(I446:I449)</f>
        <v>234325.71000000002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51867.55</v>
      </c>
      <c r="G451" s="42">
        <f>G444+G450</f>
        <v>182458.16</v>
      </c>
      <c r="H451" s="42">
        <f>H444+H450</f>
        <v>0</v>
      </c>
      <c r="I451" s="42">
        <f>I444+I450</f>
        <v>234325.71000000002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1056889.5900000001</v>
      </c>
      <c r="G455" s="18">
        <v>36477.040000000001</v>
      </c>
      <c r="H455" s="18">
        <v>0</v>
      </c>
      <c r="I455" s="18">
        <v>27855.16</v>
      </c>
      <c r="J455" s="18">
        <v>233790.14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21557777.350000001</v>
      </c>
      <c r="G458" s="18">
        <v>442884.28</v>
      </c>
      <c r="H458" s="18">
        <v>650358.4</v>
      </c>
      <c r="I458" s="18"/>
      <c r="J458" s="18">
        <v>535.57000000000005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21557777.350000001</v>
      </c>
      <c r="G460" s="53">
        <f>SUM(G458:G459)</f>
        <v>442884.28</v>
      </c>
      <c r="H460" s="53">
        <f>SUM(H458:H459)</f>
        <v>650358.4</v>
      </c>
      <c r="I460" s="53">
        <f>SUM(I458:I459)</f>
        <v>0</v>
      </c>
      <c r="J460" s="53">
        <f>SUM(J458:J459)</f>
        <v>535.57000000000005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21959928.93</v>
      </c>
      <c r="G462" s="18">
        <v>411295.98</v>
      </c>
      <c r="H462" s="18">
        <v>650358.4</v>
      </c>
      <c r="I462" s="18">
        <v>27855.16</v>
      </c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21959928.93</v>
      </c>
      <c r="G464" s="53">
        <f>SUM(G462:G463)</f>
        <v>411295.98</v>
      </c>
      <c r="H464" s="53">
        <f>SUM(H462:H463)</f>
        <v>650358.4</v>
      </c>
      <c r="I464" s="53">
        <f>SUM(I462:I463)</f>
        <v>27855.16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654738.01000000164</v>
      </c>
      <c r="G466" s="53">
        <f>(G455+G460)- G464</f>
        <v>68065.340000000026</v>
      </c>
      <c r="H466" s="53">
        <f>(H455+H460)- H464</f>
        <v>0</v>
      </c>
      <c r="I466" s="53">
        <f>(I455+I460)- I464</f>
        <v>0</v>
      </c>
      <c r="J466" s="53">
        <f>(J455+J460)- J464</f>
        <v>234325.71000000002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16997033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4.45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11045000</v>
      </c>
      <c r="G485" s="18"/>
      <c r="H485" s="18"/>
      <c r="I485" s="18"/>
      <c r="J485" s="18"/>
      <c r="K485" s="53">
        <f>SUM(F485:J485)</f>
        <v>11045000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850000</v>
      </c>
      <c r="G487" s="18"/>
      <c r="H487" s="18"/>
      <c r="I487" s="18"/>
      <c r="J487" s="18"/>
      <c r="K487" s="53">
        <f t="shared" si="34"/>
        <v>850000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10195000</v>
      </c>
      <c r="G488" s="205"/>
      <c r="H488" s="205"/>
      <c r="I488" s="205"/>
      <c r="J488" s="205"/>
      <c r="K488" s="206">
        <f t="shared" si="34"/>
        <v>10195000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3145632.5</v>
      </c>
      <c r="G489" s="18"/>
      <c r="H489" s="18"/>
      <c r="I489" s="18"/>
      <c r="J489" s="18"/>
      <c r="K489" s="53">
        <f t="shared" si="34"/>
        <v>3145632.5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13340632.5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13340632.5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1052766.5</v>
      </c>
      <c r="G491" s="205"/>
      <c r="H491" s="205"/>
      <c r="I491" s="205"/>
      <c r="J491" s="205"/>
      <c r="K491" s="206">
        <f t="shared" si="34"/>
        <v>1052766.5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213012.5</v>
      </c>
      <c r="G492" s="18"/>
      <c r="H492" s="18"/>
      <c r="I492" s="18"/>
      <c r="J492" s="18"/>
      <c r="K492" s="53">
        <f t="shared" si="34"/>
        <v>213012.5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1265779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1265779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599238.01</v>
      </c>
      <c r="G511" s="18">
        <v>462137.32</v>
      </c>
      <c r="H511" s="18">
        <v>294992.12</v>
      </c>
      <c r="I511" s="18">
        <v>23581.360000000001</v>
      </c>
      <c r="J511" s="18">
        <v>15847.34</v>
      </c>
      <c r="K511" s="18"/>
      <c r="L511" s="88">
        <f>SUM(F511:K511)</f>
        <v>1395796.1500000004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650573.31999999995</v>
      </c>
      <c r="G512" s="18">
        <v>400008.51</v>
      </c>
      <c r="H512" s="18">
        <v>336568.94</v>
      </c>
      <c r="I512" s="18">
        <v>20080.39</v>
      </c>
      <c r="J512" s="18">
        <v>14925.58</v>
      </c>
      <c r="K512" s="18"/>
      <c r="L512" s="88">
        <f>SUM(F512:K512)</f>
        <v>1422156.74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444984.01</v>
      </c>
      <c r="G513" s="18">
        <v>171084.17</v>
      </c>
      <c r="H513" s="18">
        <v>185953.67</v>
      </c>
      <c r="I513" s="18">
        <v>29883.07</v>
      </c>
      <c r="J513" s="18">
        <v>12820.31</v>
      </c>
      <c r="K513" s="18"/>
      <c r="L513" s="88">
        <f>SUM(F513:K513)</f>
        <v>844725.2300000001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1694795.34</v>
      </c>
      <c r="G514" s="108">
        <f t="shared" ref="G514:L514" si="35">SUM(G511:G513)</f>
        <v>1033230.0000000001</v>
      </c>
      <c r="H514" s="108">
        <f t="shared" si="35"/>
        <v>817514.7300000001</v>
      </c>
      <c r="I514" s="108">
        <f t="shared" si="35"/>
        <v>73544.820000000007</v>
      </c>
      <c r="J514" s="108">
        <f t="shared" si="35"/>
        <v>43593.229999999996</v>
      </c>
      <c r="K514" s="108">
        <f t="shared" si="35"/>
        <v>0</v>
      </c>
      <c r="L514" s="89">
        <f t="shared" si="35"/>
        <v>3662678.1200000006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v>209038.11</v>
      </c>
      <c r="I516" s="18">
        <v>464.78</v>
      </c>
      <c r="J516" s="18"/>
      <c r="K516" s="18"/>
      <c r="L516" s="88">
        <f>SUM(F516:K516)</f>
        <v>209502.88999999998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>
        <v>43198.44</v>
      </c>
      <c r="I517" s="18">
        <v>866.78</v>
      </c>
      <c r="J517" s="18"/>
      <c r="K517" s="18"/>
      <c r="L517" s="88">
        <f>SUM(F517:K517)</f>
        <v>44065.22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>
        <v>36768.28</v>
      </c>
      <c r="I518" s="18">
        <v>478.84</v>
      </c>
      <c r="J518" s="18"/>
      <c r="K518" s="18"/>
      <c r="L518" s="88">
        <f>SUM(F518:K518)</f>
        <v>37247.119999999995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289004.82999999996</v>
      </c>
      <c r="I519" s="89">
        <f t="shared" si="36"/>
        <v>1810.3999999999999</v>
      </c>
      <c r="J519" s="89">
        <f t="shared" si="36"/>
        <v>0</v>
      </c>
      <c r="K519" s="89">
        <f t="shared" si="36"/>
        <v>0</v>
      </c>
      <c r="L519" s="89">
        <f t="shared" si="36"/>
        <v>290815.23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38270.959999999999</v>
      </c>
      <c r="G521" s="18">
        <v>11127.76</v>
      </c>
      <c r="H521" s="18"/>
      <c r="I521" s="18"/>
      <c r="J521" s="18"/>
      <c r="K521" s="18"/>
      <c r="L521" s="88">
        <f>SUM(F521:K521)</f>
        <v>49398.720000000001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39637.78</v>
      </c>
      <c r="G522" s="18">
        <v>11525.18</v>
      </c>
      <c r="H522" s="18"/>
      <c r="I522" s="18"/>
      <c r="J522" s="18"/>
      <c r="K522" s="18"/>
      <c r="L522" s="88">
        <f>SUM(F522:K522)</f>
        <v>51162.96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58773.26</v>
      </c>
      <c r="G523" s="18">
        <v>17089.060000000001</v>
      </c>
      <c r="H523" s="18"/>
      <c r="I523" s="18"/>
      <c r="J523" s="18"/>
      <c r="K523" s="18"/>
      <c r="L523" s="88">
        <f>SUM(F523:K523)</f>
        <v>75862.320000000007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136682</v>
      </c>
      <c r="G524" s="89">
        <f t="shared" ref="G524:L524" si="37">SUM(G521:G523)</f>
        <v>39742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176424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0</v>
      </c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v>0</v>
      </c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0</v>
      </c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37737.870000000003</v>
      </c>
      <c r="I531" s="18"/>
      <c r="J531" s="18"/>
      <c r="K531" s="18"/>
      <c r="L531" s="88">
        <f>SUM(F531:K531)</f>
        <v>37737.870000000003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37802.51</v>
      </c>
      <c r="I532" s="18"/>
      <c r="J532" s="18"/>
      <c r="K532" s="18"/>
      <c r="L532" s="88">
        <f>SUM(F532:K532)</f>
        <v>37802.51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56277.09</v>
      </c>
      <c r="I533" s="18"/>
      <c r="J533" s="18"/>
      <c r="K533" s="18"/>
      <c r="L533" s="88">
        <f>SUM(F533:K533)</f>
        <v>56277.09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131817.47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131817.47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1831477.34</v>
      </c>
      <c r="G535" s="89">
        <f t="shared" ref="G535:L535" si="40">G514+G519+G524+G529+G534</f>
        <v>1072972</v>
      </c>
      <c r="H535" s="89">
        <f t="shared" si="40"/>
        <v>1238337.03</v>
      </c>
      <c r="I535" s="89">
        <f t="shared" si="40"/>
        <v>75355.22</v>
      </c>
      <c r="J535" s="89">
        <f t="shared" si="40"/>
        <v>43593.229999999996</v>
      </c>
      <c r="K535" s="89">
        <f t="shared" si="40"/>
        <v>0</v>
      </c>
      <c r="L535" s="89">
        <f t="shared" si="40"/>
        <v>4261734.82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1395796.1500000004</v>
      </c>
      <c r="G539" s="87">
        <f>L516</f>
        <v>209502.88999999998</v>
      </c>
      <c r="H539" s="87">
        <f>L521</f>
        <v>49398.720000000001</v>
      </c>
      <c r="I539" s="87">
        <f>L526</f>
        <v>0</v>
      </c>
      <c r="J539" s="87">
        <f>L531</f>
        <v>37737.870000000003</v>
      </c>
      <c r="K539" s="87">
        <f>SUM(F539:J539)</f>
        <v>1692435.6300000004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1422156.74</v>
      </c>
      <c r="G540" s="87">
        <f>L517</f>
        <v>44065.22</v>
      </c>
      <c r="H540" s="87">
        <f>L522</f>
        <v>51162.96</v>
      </c>
      <c r="I540" s="87">
        <f>L527</f>
        <v>0</v>
      </c>
      <c r="J540" s="87">
        <f>L532</f>
        <v>37802.51</v>
      </c>
      <c r="K540" s="87">
        <f>SUM(F540:J540)</f>
        <v>1555187.43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844725.2300000001</v>
      </c>
      <c r="G541" s="87">
        <f>L518</f>
        <v>37247.119999999995</v>
      </c>
      <c r="H541" s="87">
        <f>L523</f>
        <v>75862.320000000007</v>
      </c>
      <c r="I541" s="87">
        <f>L528</f>
        <v>0</v>
      </c>
      <c r="J541" s="87">
        <f>L533</f>
        <v>56277.09</v>
      </c>
      <c r="K541" s="87">
        <f>SUM(F541:J541)</f>
        <v>1014111.7600000001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3662678.1200000006</v>
      </c>
      <c r="G542" s="89">
        <f t="shared" si="41"/>
        <v>290815.23</v>
      </c>
      <c r="H542" s="89">
        <f t="shared" si="41"/>
        <v>176424</v>
      </c>
      <c r="I542" s="89">
        <f t="shared" si="41"/>
        <v>0</v>
      </c>
      <c r="J542" s="89">
        <f t="shared" si="41"/>
        <v>131817.47</v>
      </c>
      <c r="K542" s="89">
        <f t="shared" si="41"/>
        <v>4261734.82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>
        <v>38317.68</v>
      </c>
      <c r="H569" s="18"/>
      <c r="I569" s="87">
        <f t="shared" si="46"/>
        <v>38317.68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26292.75</v>
      </c>
      <c r="G573" s="18">
        <v>26583.23</v>
      </c>
      <c r="H573" s="18">
        <v>100004.08</v>
      </c>
      <c r="I573" s="87">
        <f t="shared" si="46"/>
        <v>152880.06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202538.86</v>
      </c>
      <c r="I574" s="87">
        <f t="shared" si="46"/>
        <v>202538.86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98167.61</v>
      </c>
      <c r="I581" s="18">
        <v>101673.60000000001</v>
      </c>
      <c r="J581" s="18">
        <v>146858.1</v>
      </c>
      <c r="K581" s="104">
        <f t="shared" ref="K581:K587" si="47">SUM(H581:J581)</f>
        <v>346699.31000000006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37737.870000000003</v>
      </c>
      <c r="I582" s="18">
        <v>37802.51</v>
      </c>
      <c r="J582" s="18">
        <v>56277.09</v>
      </c>
      <c r="K582" s="104">
        <f t="shared" si="47"/>
        <v>131817.47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3899.29</v>
      </c>
      <c r="K583" s="104">
        <f t="shared" si="47"/>
        <v>3899.29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13193.66</v>
      </c>
      <c r="J584" s="18">
        <v>48274.78</v>
      </c>
      <c r="K584" s="104">
        <f t="shared" si="47"/>
        <v>61468.44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8650</v>
      </c>
      <c r="I585" s="18">
        <v>18661</v>
      </c>
      <c r="J585" s="18">
        <v>6031</v>
      </c>
      <c r="K585" s="104">
        <f t="shared" si="47"/>
        <v>33342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>
        <v>1959</v>
      </c>
      <c r="K587" s="104">
        <f t="shared" si="47"/>
        <v>1959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144555.48000000001</v>
      </c>
      <c r="I588" s="108">
        <f>SUM(I581:I587)</f>
        <v>171330.77000000002</v>
      </c>
      <c r="J588" s="108">
        <f>SUM(J581:J587)</f>
        <v>263299.26</v>
      </c>
      <c r="K588" s="108">
        <f>SUM(K581:K587)</f>
        <v>579185.51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87328.58</v>
      </c>
      <c r="I594" s="18">
        <v>69156.08</v>
      </c>
      <c r="J594" s="18">
        <v>126397.5</v>
      </c>
      <c r="K594" s="104">
        <f>SUM(H594:J594)</f>
        <v>282882.16000000003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87328.58</v>
      </c>
      <c r="I595" s="108">
        <f>SUM(I592:I594)</f>
        <v>69156.08</v>
      </c>
      <c r="J595" s="108">
        <f>SUM(J592:J594)</f>
        <v>126397.5</v>
      </c>
      <c r="K595" s="108">
        <f>SUM(K592:K594)</f>
        <v>282882.16000000003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38716.78</v>
      </c>
      <c r="G601" s="18">
        <v>2961.84</v>
      </c>
      <c r="H601" s="18"/>
      <c r="I601" s="18">
        <v>11987.3</v>
      </c>
      <c r="J601" s="18"/>
      <c r="K601" s="18"/>
      <c r="L601" s="88">
        <f>SUM(F601:K601)</f>
        <v>53665.919999999998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6097.5</v>
      </c>
      <c r="G602" s="18">
        <v>446.46</v>
      </c>
      <c r="H602" s="18"/>
      <c r="I602" s="18"/>
      <c r="J602" s="18"/>
      <c r="K602" s="18"/>
      <c r="L602" s="88">
        <f>SUM(F602:K602)</f>
        <v>6543.96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12900</v>
      </c>
      <c r="G603" s="18">
        <v>986.85</v>
      </c>
      <c r="H603" s="18"/>
      <c r="I603" s="18"/>
      <c r="J603" s="18"/>
      <c r="K603" s="18"/>
      <c r="L603" s="88">
        <f>SUM(F603:K603)</f>
        <v>13886.85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57714.28</v>
      </c>
      <c r="G604" s="108">
        <f t="shared" si="48"/>
        <v>4395.1500000000005</v>
      </c>
      <c r="H604" s="108">
        <f t="shared" si="48"/>
        <v>0</v>
      </c>
      <c r="I604" s="108">
        <f t="shared" si="48"/>
        <v>11987.3</v>
      </c>
      <c r="J604" s="108">
        <f t="shared" si="48"/>
        <v>0</v>
      </c>
      <c r="K604" s="108">
        <f t="shared" si="48"/>
        <v>0</v>
      </c>
      <c r="L604" s="89">
        <f t="shared" si="48"/>
        <v>74096.73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1662334.5099999998</v>
      </c>
      <c r="H607" s="109">
        <f>SUM(F44)</f>
        <v>1662334.51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74814.16</v>
      </c>
      <c r="H608" s="109">
        <f>SUM(G44)</f>
        <v>74814.16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122808.53</v>
      </c>
      <c r="H609" s="109">
        <f>SUM(H44)</f>
        <v>122808.53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234325.71000000002</v>
      </c>
      <c r="H611" s="109">
        <f>SUM(J44)</f>
        <v>234325.71000000002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654738.01</v>
      </c>
      <c r="H612" s="109">
        <f>F466</f>
        <v>654738.01000000164</v>
      </c>
      <c r="I612" s="121" t="s">
        <v>106</v>
      </c>
      <c r="J612" s="109">
        <f t="shared" ref="J612:J645" si="49">G612-H612</f>
        <v>-1.6298145055770874E-9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68065.34</v>
      </c>
      <c r="H613" s="109">
        <f>G466</f>
        <v>68065.340000000026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234325.71000000002</v>
      </c>
      <c r="H616" s="109">
        <f>J466</f>
        <v>234325.71000000002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21557777.349999998</v>
      </c>
      <c r="H617" s="104">
        <f>SUM(F458)</f>
        <v>21557777.350000001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442884.28</v>
      </c>
      <c r="H618" s="104">
        <f>SUM(G458)</f>
        <v>442884.28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650358.4</v>
      </c>
      <c r="H619" s="104">
        <f>SUM(H458)</f>
        <v>650358.4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535.57000000000005</v>
      </c>
      <c r="H621" s="104">
        <f>SUM(J458)</f>
        <v>535.57000000000005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21959928.93</v>
      </c>
      <c r="H622" s="104">
        <f>SUM(F462)</f>
        <v>21959928.93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650358.4</v>
      </c>
      <c r="H623" s="104">
        <f>SUM(H462)</f>
        <v>650358.4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153302.24</v>
      </c>
      <c r="H624" s="104">
        <f>I361</f>
        <v>153302.24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411295.98</v>
      </c>
      <c r="H625" s="104">
        <f>SUM(G462)</f>
        <v>411295.98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27855.16</v>
      </c>
      <c r="H626" s="104">
        <f>SUM(I462)</f>
        <v>27855.16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535.57000000000005</v>
      </c>
      <c r="H627" s="164">
        <f>SUM(J458)</f>
        <v>535.57000000000005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51867.55</v>
      </c>
      <c r="H629" s="104">
        <f>SUM(F451)</f>
        <v>51867.55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182458.16</v>
      </c>
      <c r="H630" s="104">
        <f>SUM(G451)</f>
        <v>182458.16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234325.71000000002</v>
      </c>
      <c r="H632" s="104">
        <f>SUM(I451)</f>
        <v>234325.71000000002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535.57000000000005</v>
      </c>
      <c r="H634" s="104">
        <f>H400</f>
        <v>535.57000000000005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535.57000000000005</v>
      </c>
      <c r="H636" s="104">
        <f>L400</f>
        <v>535.57000000000005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579185.51</v>
      </c>
      <c r="H637" s="104">
        <f>L200+L218+L236</f>
        <v>579185.51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282882.16000000003</v>
      </c>
      <c r="H638" s="104">
        <f>(J249+J330)-(J247+J328)</f>
        <v>282882.15999999997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144555.48000000001</v>
      </c>
      <c r="H639" s="104">
        <f>H588</f>
        <v>144555.48000000001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171330.77</v>
      </c>
      <c r="H640" s="104">
        <f>I588</f>
        <v>171330.77000000002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263299.26</v>
      </c>
      <c r="H641" s="104">
        <f>J588</f>
        <v>263299.26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6791547.6300000018</v>
      </c>
      <c r="G650" s="19">
        <f>(L221+L301+L351)</f>
        <v>6468409.9199999999</v>
      </c>
      <c r="H650" s="19">
        <f>(L239+L320+L352)</f>
        <v>8434600.7599999998</v>
      </c>
      <c r="I650" s="19">
        <f>SUM(F650:H650)</f>
        <v>21694558.310000002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74209.890881724161</v>
      </c>
      <c r="G651" s="19">
        <f>(L351/IF(SUM(L350:L352)=0,1,SUM(L350:L352))*(SUM(G89:G102)))</f>
        <v>95589.359558017561</v>
      </c>
      <c r="H651" s="19">
        <f>(L352/IF(SUM(L350:L352)=0,1,SUM(L350:L352))*(SUM(G89:G102)))</f>
        <v>132019.16956025828</v>
      </c>
      <c r="I651" s="19">
        <f>SUM(F651:H651)</f>
        <v>301818.42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146430.09</v>
      </c>
      <c r="G652" s="19">
        <f>(L218+L298)-(J218+J298)</f>
        <v>171330.77</v>
      </c>
      <c r="H652" s="19">
        <f>(L236+L317)-(J236+J317)</f>
        <v>263299.26</v>
      </c>
      <c r="I652" s="19">
        <f>SUM(F652:H652)</f>
        <v>581060.12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167287.25</v>
      </c>
      <c r="G653" s="200">
        <f>SUM(G565:G577)+SUM(I592:I594)+L602</f>
        <v>140600.94999999998</v>
      </c>
      <c r="H653" s="200">
        <f>SUM(H565:H577)+SUM(J592:J594)+L603</f>
        <v>442827.29</v>
      </c>
      <c r="I653" s="19">
        <f>SUM(F653:H653)</f>
        <v>750715.49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6403620.3991182772</v>
      </c>
      <c r="G654" s="19">
        <f>G650-SUM(G651:G653)</f>
        <v>6060888.8404419823</v>
      </c>
      <c r="H654" s="19">
        <f>H650-SUM(H651:H653)</f>
        <v>7596455.0404397417</v>
      </c>
      <c r="I654" s="19">
        <f>I650-SUM(I651:I653)</f>
        <v>20060964.280000001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333.24</v>
      </c>
      <c r="G655" s="249">
        <v>360.67</v>
      </c>
      <c r="H655" s="249">
        <v>542.20000000000005</v>
      </c>
      <c r="I655" s="19">
        <f>SUM(F655:H655)</f>
        <v>1236.1100000000001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19216.240000000002</v>
      </c>
      <c r="G657" s="19">
        <f>ROUND(G654/G655,2)</f>
        <v>16804.53</v>
      </c>
      <c r="H657" s="19">
        <f>ROUND(H654/H655,2)</f>
        <v>14010.43</v>
      </c>
      <c r="I657" s="19">
        <f>ROUND(I654/I655,2)</f>
        <v>16229.11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-24.75</v>
      </c>
      <c r="I660" s="19">
        <f>SUM(F660:H660)</f>
        <v>-24.75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19216.240000000002</v>
      </c>
      <c r="G662" s="19">
        <f>ROUND((G654+G659)/(G655+G660),2)</f>
        <v>16804.53</v>
      </c>
      <c r="H662" s="19">
        <f>ROUND((H654+H659)/(H655+H660),2)</f>
        <v>14680.56</v>
      </c>
      <c r="I662" s="19">
        <f>ROUND((I654+I659)/(I655+I660),2)</f>
        <v>16560.7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0FDF4-C08A-471B-A417-53626BA4E1BD}">
  <sheetPr>
    <tabColor indexed="20"/>
  </sheetPr>
  <dimension ref="A1:C52"/>
  <sheetViews>
    <sheetView topLeftCell="A7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Gilford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6299439.5300000003</v>
      </c>
      <c r="C9" s="230">
        <f>'DOE25'!G189+'DOE25'!G207+'DOE25'!G225+'DOE25'!G268+'DOE25'!G287+'DOE25'!G306</f>
        <v>2656076.21</v>
      </c>
    </row>
    <row r="10" spans="1:3" x14ac:dyDescent="0.2">
      <c r="A10" t="s">
        <v>810</v>
      </c>
      <c r="B10" s="241">
        <v>6014515.6500000004</v>
      </c>
      <c r="C10" s="241">
        <v>2402430.38</v>
      </c>
    </row>
    <row r="11" spans="1:3" x14ac:dyDescent="0.2">
      <c r="A11" t="s">
        <v>811</v>
      </c>
      <c r="B11" s="241">
        <v>284923.88</v>
      </c>
      <c r="C11" s="241">
        <v>253645.83</v>
      </c>
    </row>
    <row r="12" spans="1:3" x14ac:dyDescent="0.2">
      <c r="A12" t="s">
        <v>812</v>
      </c>
      <c r="B12" s="241">
        <v>0</v>
      </c>
      <c r="C12" s="241">
        <v>0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6299439.5300000003</v>
      </c>
      <c r="C13" s="232">
        <f>SUM(C10:C12)</f>
        <v>2656076.21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1576242.12</v>
      </c>
      <c r="C18" s="230">
        <f>'DOE25'!G190+'DOE25'!G208+'DOE25'!G226+'DOE25'!G269+'DOE25'!G288+'DOE25'!G307</f>
        <v>1269006.8700000001</v>
      </c>
    </row>
    <row r="19" spans="1:3" x14ac:dyDescent="0.2">
      <c r="A19" t="s">
        <v>810</v>
      </c>
      <c r="B19" s="241">
        <v>573821.03</v>
      </c>
      <c r="C19" s="241">
        <v>323024.86</v>
      </c>
    </row>
    <row r="20" spans="1:3" x14ac:dyDescent="0.2">
      <c r="A20" t="s">
        <v>811</v>
      </c>
      <c r="B20" s="241">
        <v>1002421.09</v>
      </c>
      <c r="C20" s="241">
        <v>945982.01</v>
      </c>
    </row>
    <row r="21" spans="1:3" x14ac:dyDescent="0.2">
      <c r="A21" t="s">
        <v>812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1576242.12</v>
      </c>
      <c r="C22" s="232">
        <f>SUM(C19:C21)</f>
        <v>1269006.8700000001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>
        <v>0</v>
      </c>
      <c r="C28" s="241">
        <v>0</v>
      </c>
    </row>
    <row r="29" spans="1:3" x14ac:dyDescent="0.2">
      <c r="A29" t="s">
        <v>811</v>
      </c>
      <c r="B29" s="241">
        <v>0</v>
      </c>
      <c r="C29" s="241">
        <v>0</v>
      </c>
    </row>
    <row r="30" spans="1:3" x14ac:dyDescent="0.2">
      <c r="A30" t="s">
        <v>812</v>
      </c>
      <c r="B30" s="241">
        <v>0</v>
      </c>
      <c r="C30" s="241">
        <v>0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280018.21000000002</v>
      </c>
      <c r="C36" s="236">
        <f>'DOE25'!G194+'DOE25'!G212+'DOE25'!G228+'DOE25'!G271+'DOE25'!G290+'DOE25'!G309</f>
        <v>171175.56</v>
      </c>
    </row>
    <row r="37" spans="1:3" x14ac:dyDescent="0.2">
      <c r="A37" t="s">
        <v>810</v>
      </c>
      <c r="B37" s="241">
        <v>22408.66</v>
      </c>
      <c r="C37" s="241">
        <v>13694.05</v>
      </c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v>257609.55</v>
      </c>
      <c r="C39" s="241">
        <v>157481.51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280018.20999999996</v>
      </c>
      <c r="C40" s="232">
        <f>SUM(C37:C39)</f>
        <v>171175.56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0CCA-661D-45BE-9D8E-2090AD91E787}">
  <sheetPr>
    <tabColor indexed="11"/>
  </sheetPr>
  <dimension ref="A1:I51"/>
  <sheetViews>
    <sheetView workbookViewId="0">
      <pane ySplit="4" topLeftCell="A5" activePane="bottomLeft" state="frozen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Gilford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13231914.35</v>
      </c>
      <c r="D5" s="20">
        <f>SUM('DOE25'!L189:L192)+SUM('DOE25'!L207:L210)+SUM('DOE25'!L225:L228)-F5-G5</f>
        <v>13146362.889999999</v>
      </c>
      <c r="E5" s="244"/>
      <c r="F5" s="256">
        <f>SUM('DOE25'!J189:J192)+SUM('DOE25'!J207:J210)+SUM('DOE25'!J225:J228)</f>
        <v>84651.459999999992</v>
      </c>
      <c r="G5" s="53">
        <f>SUM('DOE25'!K189:K192)+SUM('DOE25'!K207:K210)+SUM('DOE25'!K225:K228)</f>
        <v>900</v>
      </c>
      <c r="H5" s="260"/>
    </row>
    <row r="6" spans="1:9" x14ac:dyDescent="0.2">
      <c r="A6" s="32">
        <v>2100</v>
      </c>
      <c r="B6" t="s">
        <v>832</v>
      </c>
      <c r="C6" s="246">
        <f t="shared" si="0"/>
        <v>1157670.76</v>
      </c>
      <c r="D6" s="20">
        <f>'DOE25'!L194+'DOE25'!L212+'DOE25'!L230-F6-G6</f>
        <v>1157180.29</v>
      </c>
      <c r="E6" s="244"/>
      <c r="F6" s="256">
        <f>'DOE25'!J194+'DOE25'!J212+'DOE25'!J230</f>
        <v>490.47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957739.64999999991</v>
      </c>
      <c r="D7" s="20">
        <f>'DOE25'!L195+'DOE25'!L213+'DOE25'!L231-F7-G7</f>
        <v>854248.22</v>
      </c>
      <c r="E7" s="244"/>
      <c r="F7" s="256">
        <f>'DOE25'!J195+'DOE25'!J213+'DOE25'!J231</f>
        <v>103491.43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176231.91000000003</v>
      </c>
      <c r="D8" s="244"/>
      <c r="E8" s="20">
        <f>'DOE25'!L196+'DOE25'!L214+'DOE25'!L232-F8-G8-D9-D11</f>
        <v>147580.54000000004</v>
      </c>
      <c r="F8" s="256">
        <f>'DOE25'!J196+'DOE25'!J214+'DOE25'!J232</f>
        <v>0</v>
      </c>
      <c r="G8" s="53">
        <f>'DOE25'!K196+'DOE25'!K214+'DOE25'!K232</f>
        <v>28651.37</v>
      </c>
      <c r="H8" s="260"/>
    </row>
    <row r="9" spans="1:9" x14ac:dyDescent="0.2">
      <c r="A9" s="32">
        <v>2310</v>
      </c>
      <c r="B9" t="s">
        <v>849</v>
      </c>
      <c r="C9" s="246">
        <f t="shared" si="0"/>
        <v>47709.67</v>
      </c>
      <c r="D9" s="245">
        <v>47709.67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19819.580000000002</v>
      </c>
      <c r="D10" s="244"/>
      <c r="E10" s="245">
        <v>19819.580000000002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204062.7</v>
      </c>
      <c r="D11" s="245">
        <v>204062.7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1558060.75</v>
      </c>
      <c r="D12" s="20">
        <f>'DOE25'!L197+'DOE25'!L215+'DOE25'!L233-F12-G12</f>
        <v>1537453.57</v>
      </c>
      <c r="E12" s="244"/>
      <c r="F12" s="256">
        <f>'DOE25'!J197+'DOE25'!J215+'DOE25'!J233</f>
        <v>0</v>
      </c>
      <c r="G12" s="53">
        <f>'DOE25'!K197+'DOE25'!K215+'DOE25'!K233</f>
        <v>20607.18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383605.01</v>
      </c>
      <c r="D13" s="244"/>
      <c r="E13" s="20">
        <f>'DOE25'!L198+'DOE25'!L216+'DOE25'!L234-F13-G13</f>
        <v>381464.37</v>
      </c>
      <c r="F13" s="256">
        <f>'DOE25'!J198+'DOE25'!J216+'DOE25'!J234</f>
        <v>0</v>
      </c>
      <c r="G13" s="53">
        <f>'DOE25'!K198+'DOE25'!K216+'DOE25'!K234</f>
        <v>2140.6400000000003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2336723.62</v>
      </c>
      <c r="D14" s="20">
        <f>'DOE25'!L199+'DOE25'!L217+'DOE25'!L235-F14-G14</f>
        <v>2293999.0300000003</v>
      </c>
      <c r="E14" s="244"/>
      <c r="F14" s="256">
        <f>'DOE25'!J199+'DOE25'!J217+'DOE25'!J235</f>
        <v>42724.59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579185.51</v>
      </c>
      <c r="D15" s="20">
        <f>'DOE25'!L200+'DOE25'!L218+'DOE25'!L236-F15-G15</f>
        <v>579185.51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1327025</v>
      </c>
      <c r="D25" s="244"/>
      <c r="E25" s="244"/>
      <c r="F25" s="259"/>
      <c r="G25" s="257"/>
      <c r="H25" s="258">
        <f>'DOE25'!L252+'DOE25'!L253+'DOE25'!L333+'DOE25'!L334</f>
        <v>1327025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270379.94999999995</v>
      </c>
      <c r="D29" s="20">
        <f>'DOE25'!L350+'DOE25'!L351+'DOE25'!L352-'DOE25'!I359-F29-G29</f>
        <v>270379.94999999995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650358.4</v>
      </c>
      <c r="D31" s="20">
        <f>'DOE25'!L282+'DOE25'!L301+'DOE25'!L320+'DOE25'!L325+'DOE25'!L326+'DOE25'!L327-F31-G31</f>
        <v>596788.12000000011</v>
      </c>
      <c r="E31" s="244"/>
      <c r="F31" s="256">
        <f>'DOE25'!J282+'DOE25'!J301+'DOE25'!J320+'DOE25'!J325+'DOE25'!J326+'DOE25'!J327</f>
        <v>51524.21</v>
      </c>
      <c r="G31" s="53">
        <f>'DOE25'!K282+'DOE25'!K301+'DOE25'!K320+'DOE25'!K325+'DOE25'!K326+'DOE25'!K327</f>
        <v>2046.0700000000002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20687369.950000003</v>
      </c>
      <c r="E33" s="247">
        <f>SUM(E5:E31)</f>
        <v>548864.49</v>
      </c>
      <c r="F33" s="247">
        <f>SUM(F5:F31)</f>
        <v>282882.15999999997</v>
      </c>
      <c r="G33" s="247">
        <f>SUM(G5:G31)</f>
        <v>54345.26</v>
      </c>
      <c r="H33" s="247">
        <f>SUM(H5:H31)</f>
        <v>1327025</v>
      </c>
    </row>
    <row r="35" spans="2:8" ht="12" thickBot="1" x14ac:dyDescent="0.25">
      <c r="B35" s="254" t="s">
        <v>878</v>
      </c>
      <c r="D35" s="255">
        <f>E33</f>
        <v>548864.49</v>
      </c>
      <c r="E35" s="250"/>
    </row>
    <row r="36" spans="2:8" ht="12" thickTop="1" x14ac:dyDescent="0.2">
      <c r="B36" t="s">
        <v>846</v>
      </c>
      <c r="D36" s="20">
        <f>D33</f>
        <v>20687369.950000003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36A8-7016-4A01-98C7-5DACCF674D90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Gilford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156666.56</v>
      </c>
      <c r="D9" s="95">
        <f>'DOE25'!G9</f>
        <v>63319.99</v>
      </c>
      <c r="E9" s="95">
        <f>'DOE25'!H9</f>
        <v>122808.53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122808.53</v>
      </c>
      <c r="D13" s="95">
        <f>'DOE25'!G13</f>
        <v>11494.17</v>
      </c>
      <c r="E13" s="95">
        <f>'DOE25'!H13</f>
        <v>0</v>
      </c>
      <c r="F13" s="95">
        <f>'DOE25'!I13</f>
        <v>0</v>
      </c>
      <c r="G13" s="95">
        <f>'DOE25'!J13</f>
        <v>234325.71000000002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1382859.42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1662334.5099999998</v>
      </c>
      <c r="D19" s="41">
        <f>SUM(D9:D18)</f>
        <v>74814.16</v>
      </c>
      <c r="E19" s="41">
        <f>SUM(E9:E18)</f>
        <v>122808.53</v>
      </c>
      <c r="F19" s="41">
        <f>SUM(F9:F18)</f>
        <v>0</v>
      </c>
      <c r="G19" s="41">
        <f>SUM(G9:G18)</f>
        <v>234325.71000000002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63006.49</v>
      </c>
      <c r="D23" s="95">
        <f>'DOE25'!G24</f>
        <v>0</v>
      </c>
      <c r="E23" s="95">
        <f>'DOE25'!H24</f>
        <v>122808.53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876511.01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68079</v>
      </c>
      <c r="D30" s="95">
        <f>'DOE25'!G31</f>
        <v>6748.82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1007596.5</v>
      </c>
      <c r="D32" s="41">
        <f>SUM(D22:D31)</f>
        <v>6748.82</v>
      </c>
      <c r="E32" s="41">
        <f>SUM(E22:E31)</f>
        <v>122808.53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50460.25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234325.71000000002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68065.34</v>
      </c>
      <c r="E40" s="95">
        <f>'DOE25'!H41</f>
        <v>0</v>
      </c>
      <c r="F40" s="95">
        <f>'DOE25'!I41</f>
        <v>0</v>
      </c>
      <c r="G40" s="95">
        <f>'DOE25'!J41</f>
        <v>0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604277.76000000001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654738.01</v>
      </c>
      <c r="D42" s="41">
        <f>SUM(D34:D41)</f>
        <v>68065.34</v>
      </c>
      <c r="E42" s="41">
        <f>SUM(E34:E41)</f>
        <v>0</v>
      </c>
      <c r="F42" s="41">
        <f>SUM(F34:F41)</f>
        <v>0</v>
      </c>
      <c r="G42" s="41">
        <f>SUM(G34:G41)</f>
        <v>234325.71000000002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1662334.51</v>
      </c>
      <c r="D43" s="41">
        <f>D42+D32</f>
        <v>74814.16</v>
      </c>
      <c r="E43" s="41">
        <f>E42+E32</f>
        <v>122808.53</v>
      </c>
      <c r="F43" s="41">
        <f>F42+F32</f>
        <v>0</v>
      </c>
      <c r="G43" s="41">
        <f>G42+G32</f>
        <v>234325.71000000002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13419443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2901341.1799999997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5842.97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535.57000000000005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301818.42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98706.6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3005890.75</v>
      </c>
      <c r="D54" s="130">
        <f>SUM(D49:D53)</f>
        <v>301818.42</v>
      </c>
      <c r="E54" s="130">
        <f>SUM(E49:E53)</f>
        <v>0</v>
      </c>
      <c r="F54" s="130">
        <f>SUM(F49:F53)</f>
        <v>0</v>
      </c>
      <c r="G54" s="130">
        <f>SUM(G49:G53)</f>
        <v>535.57000000000005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16425333.75</v>
      </c>
      <c r="D55" s="22">
        <f>D48+D54</f>
        <v>301818.42</v>
      </c>
      <c r="E55" s="22">
        <f>E48+E54</f>
        <v>0</v>
      </c>
      <c r="F55" s="22">
        <f>F48+F54</f>
        <v>0</v>
      </c>
      <c r="G55" s="22">
        <f>G48+G54</f>
        <v>535.57000000000005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602273.69999999995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3978158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21844.3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4602276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295800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136820.41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3899.29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9150</v>
      </c>
      <c r="D69" s="95">
        <f>SUM('DOE25'!G123:G127)</f>
        <v>5798.14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445669.7</v>
      </c>
      <c r="D70" s="130">
        <f>SUM(D64:D69)</f>
        <v>5798.14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5047945.7</v>
      </c>
      <c r="D73" s="130">
        <f>SUM(D71:D72)+D70+D62</f>
        <v>5798.14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400070.04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84497.9</v>
      </c>
      <c r="D80" s="95">
        <f>SUM('DOE25'!G145:G153)</f>
        <v>135267.72</v>
      </c>
      <c r="E80" s="95">
        <f>SUM('DOE25'!H145:H153)</f>
        <v>250288.36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84497.9</v>
      </c>
      <c r="D83" s="131">
        <f>SUM(D77:D82)</f>
        <v>135267.72</v>
      </c>
      <c r="E83" s="131">
        <f>SUM(E77:E82)</f>
        <v>650358.39999999991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21557777.349999998</v>
      </c>
      <c r="D96" s="86">
        <f>D55+D73+D83+D95</f>
        <v>442884.28</v>
      </c>
      <c r="E96" s="86">
        <f>E55+E73+E83+E95</f>
        <v>650358.39999999991</v>
      </c>
      <c r="F96" s="86">
        <f>F55+F73+F83+F95</f>
        <v>0</v>
      </c>
      <c r="G96" s="86">
        <f>G55+G73+G95</f>
        <v>535.57000000000005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9045606.620000001</v>
      </c>
      <c r="D101" s="24" t="s">
        <v>312</v>
      </c>
      <c r="E101" s="95">
        <f>('DOE25'!L268)+('DOE25'!L287)+('DOE25'!L306)</f>
        <v>300504.58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3505395.76</v>
      </c>
      <c r="D102" s="24" t="s">
        <v>312</v>
      </c>
      <c r="E102" s="95">
        <f>('DOE25'!L269)+('DOE25'!L288)+('DOE25'!L307)</f>
        <v>124625.39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202538.86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478373.11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13231914.35</v>
      </c>
      <c r="D107" s="86">
        <f>SUM(D101:D106)</f>
        <v>0</v>
      </c>
      <c r="E107" s="86">
        <f>SUM(E101:E106)</f>
        <v>425129.97000000003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1157670.76</v>
      </c>
      <c r="D110" s="24" t="s">
        <v>312</v>
      </c>
      <c r="E110" s="95">
        <f>+('DOE25'!L273)+('DOE25'!L292)+('DOE25'!L311)</f>
        <v>109898.86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957739.64999999991</v>
      </c>
      <c r="D111" s="24" t="s">
        <v>312</v>
      </c>
      <c r="E111" s="95">
        <f>+('DOE25'!L274)+('DOE25'!L293)+('DOE25'!L312)</f>
        <v>112908.89000000001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428004.28</v>
      </c>
      <c r="D112" s="24" t="s">
        <v>312</v>
      </c>
      <c r="E112" s="95">
        <f>+('DOE25'!L275)+('DOE25'!L294)+('DOE25'!L313)</f>
        <v>546.07000000000005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1558060.75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383605.01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2336723.62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579185.51</v>
      </c>
      <c r="D116" s="24" t="s">
        <v>312</v>
      </c>
      <c r="E116" s="95">
        <f>+('DOE25'!L279)+('DOE25'!L298)+('DOE25'!L317)</f>
        <v>1874.61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411295.98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7400989.5800000001</v>
      </c>
      <c r="D120" s="86">
        <f>SUM(D110:D119)</f>
        <v>411295.98</v>
      </c>
      <c r="E120" s="86">
        <f>SUM(E110:E119)</f>
        <v>225228.43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27855.16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850000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477025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118.53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417.04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-535.57000000000005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1327025</v>
      </c>
      <c r="D136" s="141">
        <f>SUM(D122:D135)</f>
        <v>0</v>
      </c>
      <c r="E136" s="141">
        <f>SUM(E122:E135)</f>
        <v>0</v>
      </c>
      <c r="F136" s="141">
        <f>SUM(F122:F135)</f>
        <v>27855.16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21959928.93</v>
      </c>
      <c r="D137" s="86">
        <f>(D107+D120+D136)</f>
        <v>411295.98</v>
      </c>
      <c r="E137" s="86">
        <f>(E107+E120+E136)</f>
        <v>650358.4</v>
      </c>
      <c r="F137" s="86">
        <f>(F107+F120+F136)</f>
        <v>27855.16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08/02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08/22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16997033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4.45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11045000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11045000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850000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850000</v>
      </c>
    </row>
    <row r="151" spans="1:7" x14ac:dyDescent="0.2">
      <c r="A151" s="22" t="s">
        <v>35</v>
      </c>
      <c r="B151" s="137">
        <f>'DOE25'!F488</f>
        <v>10195000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10195000</v>
      </c>
    </row>
    <row r="152" spans="1:7" x14ac:dyDescent="0.2">
      <c r="A152" s="22" t="s">
        <v>36</v>
      </c>
      <c r="B152" s="137">
        <f>'DOE25'!F489</f>
        <v>3145632.5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3145632.5</v>
      </c>
    </row>
    <row r="153" spans="1:7" x14ac:dyDescent="0.2">
      <c r="A153" s="22" t="s">
        <v>37</v>
      </c>
      <c r="B153" s="137">
        <f>'DOE25'!F490</f>
        <v>13340632.5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13340632.5</v>
      </c>
    </row>
    <row r="154" spans="1:7" x14ac:dyDescent="0.2">
      <c r="A154" s="22" t="s">
        <v>38</v>
      </c>
      <c r="B154" s="137">
        <f>'DOE25'!F491</f>
        <v>1052766.5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1052766.5</v>
      </c>
    </row>
    <row r="155" spans="1:7" x14ac:dyDescent="0.2">
      <c r="A155" s="22" t="s">
        <v>39</v>
      </c>
      <c r="B155" s="137">
        <f>'DOE25'!F492</f>
        <v>213012.5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213012.5</v>
      </c>
    </row>
    <row r="156" spans="1:7" x14ac:dyDescent="0.2">
      <c r="A156" s="22" t="s">
        <v>269</v>
      </c>
      <c r="B156" s="137">
        <f>'DOE25'!F493</f>
        <v>1265779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1265779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82EBF-4E44-48EC-96AA-0B2573FC1DD9}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Gilford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19216</v>
      </c>
    </row>
    <row r="5" spans="1:4" x14ac:dyDescent="0.2">
      <c r="B5" t="s">
        <v>735</v>
      </c>
      <c r="C5" s="179">
        <f>IF('DOE25'!G655+'DOE25'!G660=0,0,ROUND('DOE25'!G662,0))</f>
        <v>16805</v>
      </c>
    </row>
    <row r="6" spans="1:4" x14ac:dyDescent="0.2">
      <c r="B6" t="s">
        <v>62</v>
      </c>
      <c r="C6" s="179">
        <f>IF('DOE25'!H655+'DOE25'!H660=0,0,ROUND('DOE25'!H662,0))</f>
        <v>14681</v>
      </c>
    </row>
    <row r="7" spans="1:4" x14ac:dyDescent="0.2">
      <c r="B7" t="s">
        <v>736</v>
      </c>
      <c r="C7" s="179">
        <f>IF('DOE25'!I655+'DOE25'!I660=0,0,ROUND('DOE25'!I662,0))</f>
        <v>16561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9346111</v>
      </c>
      <c r="D10" s="182">
        <f>ROUND((C10/$C$28)*100,1)</f>
        <v>42.7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3630021</v>
      </c>
      <c r="D11" s="182">
        <f>ROUND((C11/$C$28)*100,1)</f>
        <v>16.600000000000001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202539</v>
      </c>
      <c r="D12" s="182">
        <f>ROUND((C12/$C$28)*100,1)</f>
        <v>0.9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478373</v>
      </c>
      <c r="D13" s="182">
        <f>ROUND((C13/$C$28)*100,1)</f>
        <v>2.2000000000000002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1267570</v>
      </c>
      <c r="D15" s="182">
        <f t="shared" ref="D15:D27" si="0">ROUND((C15/$C$28)*100,1)</f>
        <v>5.8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1070649</v>
      </c>
      <c r="D16" s="182">
        <f t="shared" si="0"/>
        <v>4.9000000000000004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428550</v>
      </c>
      <c r="D17" s="182">
        <f t="shared" si="0"/>
        <v>2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1558061</v>
      </c>
      <c r="D18" s="182">
        <f t="shared" si="0"/>
        <v>7.1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383605</v>
      </c>
      <c r="D19" s="182">
        <f t="shared" si="0"/>
        <v>1.8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2336724</v>
      </c>
      <c r="D20" s="182">
        <f t="shared" si="0"/>
        <v>10.7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581060</v>
      </c>
      <c r="D21" s="182">
        <f t="shared" si="0"/>
        <v>2.7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477025</v>
      </c>
      <c r="D25" s="182">
        <f t="shared" si="0"/>
        <v>2.2000000000000002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109477.58000000002</v>
      </c>
      <c r="D27" s="182">
        <f t="shared" si="0"/>
        <v>0.5</v>
      </c>
    </row>
    <row r="28" spans="1:4" x14ac:dyDescent="0.2">
      <c r="B28" s="187" t="s">
        <v>754</v>
      </c>
      <c r="C28" s="180">
        <f>SUM(C10:C27)</f>
        <v>21869765.579999998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27855</v>
      </c>
    </row>
    <row r="30" spans="1:4" x14ac:dyDescent="0.2">
      <c r="B30" s="187" t="s">
        <v>760</v>
      </c>
      <c r="C30" s="180">
        <f>SUM(C28:C29)</f>
        <v>21897620.579999998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850000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13419443</v>
      </c>
      <c r="D35" s="182">
        <f t="shared" ref="D35:D40" si="1">ROUND((C35/$C$41)*100,1)</f>
        <v>60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3006426.3200000003</v>
      </c>
      <c r="D36" s="182">
        <f t="shared" si="1"/>
        <v>13.5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4602276</v>
      </c>
      <c r="D37" s="182">
        <f t="shared" si="1"/>
        <v>20.6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451468</v>
      </c>
      <c r="D38" s="182">
        <f t="shared" si="1"/>
        <v>2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870124</v>
      </c>
      <c r="D39" s="182">
        <f t="shared" si="1"/>
        <v>3.9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22349737.32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F5B6D-EAC6-4FEA-BE00-5A6786C09988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Gilford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7"/>
      <c r="AD29" s="297"/>
      <c r="AE29" s="297"/>
      <c r="AF29" s="297"/>
      <c r="AG29" s="297"/>
      <c r="AH29" s="297"/>
      <c r="AI29" s="297"/>
      <c r="AJ29" s="297"/>
      <c r="AK29" s="297"/>
      <c r="AL29" s="297"/>
      <c r="AM29" s="297"/>
      <c r="AN29" s="208"/>
      <c r="AO29" s="208"/>
      <c r="AP29" s="297"/>
      <c r="AQ29" s="297"/>
      <c r="AR29" s="297"/>
      <c r="AS29" s="297"/>
      <c r="AT29" s="297"/>
      <c r="AU29" s="297"/>
      <c r="AV29" s="297"/>
      <c r="AW29" s="297"/>
      <c r="AX29" s="297"/>
      <c r="AY29" s="297"/>
      <c r="AZ29" s="297"/>
      <c r="BA29" s="208"/>
      <c r="BB29" s="208"/>
      <c r="BC29" s="297"/>
      <c r="BD29" s="297"/>
      <c r="BE29" s="297"/>
      <c r="BF29" s="297"/>
      <c r="BG29" s="297"/>
      <c r="BH29" s="297"/>
      <c r="BI29" s="297"/>
      <c r="BJ29" s="297"/>
      <c r="BK29" s="297"/>
      <c r="BL29" s="297"/>
      <c r="BM29" s="297"/>
      <c r="BN29" s="208"/>
      <c r="BO29" s="208"/>
      <c r="BP29" s="297"/>
      <c r="BQ29" s="297"/>
      <c r="BR29" s="297"/>
      <c r="BS29" s="297"/>
      <c r="BT29" s="297"/>
      <c r="BU29" s="297"/>
      <c r="BV29" s="297"/>
      <c r="BW29" s="297"/>
      <c r="BX29" s="297"/>
      <c r="BY29" s="297"/>
      <c r="BZ29" s="297"/>
      <c r="CA29" s="208"/>
      <c r="CB29" s="208"/>
      <c r="CC29" s="297"/>
      <c r="CD29" s="297"/>
      <c r="CE29" s="297"/>
      <c r="CF29" s="297"/>
      <c r="CG29" s="297"/>
      <c r="CH29" s="297"/>
      <c r="CI29" s="297"/>
      <c r="CJ29" s="297"/>
      <c r="CK29" s="297"/>
      <c r="CL29" s="297"/>
      <c r="CM29" s="297"/>
      <c r="CN29" s="208"/>
      <c r="CO29" s="208"/>
      <c r="CP29" s="297"/>
      <c r="CQ29" s="297"/>
      <c r="CR29" s="297"/>
      <c r="CS29" s="297"/>
      <c r="CT29" s="297"/>
      <c r="CU29" s="297"/>
      <c r="CV29" s="297"/>
      <c r="CW29" s="297"/>
      <c r="CX29" s="297"/>
      <c r="CY29" s="297"/>
      <c r="CZ29" s="297"/>
      <c r="DA29" s="208"/>
      <c r="DB29" s="208"/>
      <c r="DC29" s="297"/>
      <c r="DD29" s="297"/>
      <c r="DE29" s="297"/>
      <c r="DF29" s="297"/>
      <c r="DG29" s="297"/>
      <c r="DH29" s="297"/>
      <c r="DI29" s="297"/>
      <c r="DJ29" s="297"/>
      <c r="DK29" s="297"/>
      <c r="DL29" s="297"/>
      <c r="DM29" s="297"/>
      <c r="DN29" s="208"/>
      <c r="DO29" s="208"/>
      <c r="DP29" s="297"/>
      <c r="DQ29" s="297"/>
      <c r="DR29" s="297"/>
      <c r="DS29" s="297"/>
      <c r="DT29" s="297"/>
      <c r="DU29" s="297"/>
      <c r="DV29" s="297"/>
      <c r="DW29" s="297"/>
      <c r="DX29" s="297"/>
      <c r="DY29" s="297"/>
      <c r="DZ29" s="297"/>
      <c r="EA29" s="208"/>
      <c r="EB29" s="208"/>
      <c r="EC29" s="297"/>
      <c r="ED29" s="297"/>
      <c r="EE29" s="297"/>
      <c r="EF29" s="297"/>
      <c r="EG29" s="297"/>
      <c r="EH29" s="297"/>
      <c r="EI29" s="297"/>
      <c r="EJ29" s="297"/>
      <c r="EK29" s="297"/>
      <c r="EL29" s="297"/>
      <c r="EM29" s="297"/>
      <c r="EN29" s="208"/>
      <c r="EO29" s="208"/>
      <c r="EP29" s="297"/>
      <c r="EQ29" s="297"/>
      <c r="ER29" s="297"/>
      <c r="ES29" s="297"/>
      <c r="ET29" s="297"/>
      <c r="EU29" s="297"/>
      <c r="EV29" s="297"/>
      <c r="EW29" s="297"/>
      <c r="EX29" s="297"/>
      <c r="EY29" s="297"/>
      <c r="EZ29" s="297"/>
      <c r="FA29" s="208"/>
      <c r="FB29" s="208"/>
      <c r="FC29" s="297"/>
      <c r="FD29" s="297"/>
      <c r="FE29" s="297"/>
      <c r="FF29" s="297"/>
      <c r="FG29" s="297"/>
      <c r="FH29" s="297"/>
      <c r="FI29" s="297"/>
      <c r="FJ29" s="297"/>
      <c r="FK29" s="297"/>
      <c r="FL29" s="297"/>
      <c r="FM29" s="297"/>
      <c r="FN29" s="208"/>
      <c r="FO29" s="208"/>
      <c r="FP29" s="297"/>
      <c r="FQ29" s="297"/>
      <c r="FR29" s="297"/>
      <c r="FS29" s="297"/>
      <c r="FT29" s="297"/>
      <c r="FU29" s="297"/>
      <c r="FV29" s="297"/>
      <c r="FW29" s="297"/>
      <c r="FX29" s="297"/>
      <c r="FY29" s="297"/>
      <c r="FZ29" s="297"/>
      <c r="GA29" s="208"/>
      <c r="GB29" s="208"/>
      <c r="GC29" s="297"/>
      <c r="GD29" s="297"/>
      <c r="GE29" s="297"/>
      <c r="GF29" s="297"/>
      <c r="GG29" s="297"/>
      <c r="GH29" s="297"/>
      <c r="GI29" s="297"/>
      <c r="GJ29" s="297"/>
      <c r="GK29" s="297"/>
      <c r="GL29" s="297"/>
      <c r="GM29" s="297"/>
      <c r="GN29" s="208"/>
      <c r="GO29" s="208"/>
      <c r="GP29" s="297"/>
      <c r="GQ29" s="297"/>
      <c r="GR29" s="297"/>
      <c r="GS29" s="297"/>
      <c r="GT29" s="297"/>
      <c r="GU29" s="297"/>
      <c r="GV29" s="297"/>
      <c r="GW29" s="297"/>
      <c r="GX29" s="297"/>
      <c r="GY29" s="297"/>
      <c r="GZ29" s="297"/>
      <c r="HA29" s="208"/>
      <c r="HB29" s="208"/>
      <c r="HC29" s="297"/>
      <c r="HD29" s="297"/>
      <c r="HE29" s="297"/>
      <c r="HF29" s="297"/>
      <c r="HG29" s="297"/>
      <c r="HH29" s="297"/>
      <c r="HI29" s="297"/>
      <c r="HJ29" s="297"/>
      <c r="HK29" s="297"/>
      <c r="HL29" s="297"/>
      <c r="HM29" s="297"/>
      <c r="HN29" s="208"/>
      <c r="HO29" s="208"/>
      <c r="HP29" s="297"/>
      <c r="HQ29" s="297"/>
      <c r="HR29" s="297"/>
      <c r="HS29" s="297"/>
      <c r="HT29" s="297"/>
      <c r="HU29" s="297"/>
      <c r="HV29" s="297"/>
      <c r="HW29" s="297"/>
      <c r="HX29" s="297"/>
      <c r="HY29" s="297"/>
      <c r="HZ29" s="297"/>
      <c r="IA29" s="208"/>
      <c r="IB29" s="208"/>
      <c r="IC29" s="297"/>
      <c r="ID29" s="297"/>
      <c r="IE29" s="297"/>
      <c r="IF29" s="297"/>
      <c r="IG29" s="297"/>
      <c r="IH29" s="297"/>
      <c r="II29" s="297"/>
      <c r="IJ29" s="297"/>
      <c r="IK29" s="297"/>
      <c r="IL29" s="297"/>
      <c r="IM29" s="297"/>
      <c r="IN29" s="208"/>
      <c r="IO29" s="208"/>
      <c r="IP29" s="297"/>
      <c r="IQ29" s="297"/>
      <c r="IR29" s="297"/>
      <c r="IS29" s="297"/>
      <c r="IT29" s="297"/>
      <c r="IU29" s="297"/>
      <c r="IV29" s="297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7"/>
      <c r="AD30" s="297"/>
      <c r="AE30" s="297"/>
      <c r="AF30" s="297"/>
      <c r="AG30" s="297"/>
      <c r="AH30" s="297"/>
      <c r="AI30" s="297"/>
      <c r="AJ30" s="297"/>
      <c r="AK30" s="297"/>
      <c r="AL30" s="297"/>
      <c r="AM30" s="297"/>
      <c r="AN30" s="208"/>
      <c r="AO30" s="208"/>
      <c r="AP30" s="297"/>
      <c r="AQ30" s="297"/>
      <c r="AR30" s="297"/>
      <c r="AS30" s="297"/>
      <c r="AT30" s="297"/>
      <c r="AU30" s="297"/>
      <c r="AV30" s="297"/>
      <c r="AW30" s="297"/>
      <c r="AX30" s="297"/>
      <c r="AY30" s="297"/>
      <c r="AZ30" s="297"/>
      <c r="BA30" s="208"/>
      <c r="BB30" s="208"/>
      <c r="BC30" s="297"/>
      <c r="BD30" s="297"/>
      <c r="BE30" s="297"/>
      <c r="BF30" s="297"/>
      <c r="BG30" s="297"/>
      <c r="BH30" s="297"/>
      <c r="BI30" s="297"/>
      <c r="BJ30" s="297"/>
      <c r="BK30" s="297"/>
      <c r="BL30" s="297"/>
      <c r="BM30" s="297"/>
      <c r="BN30" s="208"/>
      <c r="BO30" s="208"/>
      <c r="BP30" s="297"/>
      <c r="BQ30" s="297"/>
      <c r="BR30" s="297"/>
      <c r="BS30" s="297"/>
      <c r="BT30" s="297"/>
      <c r="BU30" s="297"/>
      <c r="BV30" s="297"/>
      <c r="BW30" s="297"/>
      <c r="BX30" s="297"/>
      <c r="BY30" s="297"/>
      <c r="BZ30" s="297"/>
      <c r="CA30" s="208"/>
      <c r="CB30" s="208"/>
      <c r="CC30" s="297"/>
      <c r="CD30" s="297"/>
      <c r="CE30" s="297"/>
      <c r="CF30" s="297"/>
      <c r="CG30" s="297"/>
      <c r="CH30" s="297"/>
      <c r="CI30" s="297"/>
      <c r="CJ30" s="297"/>
      <c r="CK30" s="297"/>
      <c r="CL30" s="297"/>
      <c r="CM30" s="297"/>
      <c r="CN30" s="208"/>
      <c r="CO30" s="208"/>
      <c r="CP30" s="297"/>
      <c r="CQ30" s="297"/>
      <c r="CR30" s="297"/>
      <c r="CS30" s="297"/>
      <c r="CT30" s="297"/>
      <c r="CU30" s="297"/>
      <c r="CV30" s="297"/>
      <c r="CW30" s="297"/>
      <c r="CX30" s="297"/>
      <c r="CY30" s="297"/>
      <c r="CZ30" s="297"/>
      <c r="DA30" s="208"/>
      <c r="DB30" s="208"/>
      <c r="DC30" s="297"/>
      <c r="DD30" s="297"/>
      <c r="DE30" s="297"/>
      <c r="DF30" s="297"/>
      <c r="DG30" s="297"/>
      <c r="DH30" s="297"/>
      <c r="DI30" s="297"/>
      <c r="DJ30" s="297"/>
      <c r="DK30" s="297"/>
      <c r="DL30" s="297"/>
      <c r="DM30" s="297"/>
      <c r="DN30" s="208"/>
      <c r="DO30" s="208"/>
      <c r="DP30" s="297"/>
      <c r="DQ30" s="297"/>
      <c r="DR30" s="297"/>
      <c r="DS30" s="297"/>
      <c r="DT30" s="297"/>
      <c r="DU30" s="297"/>
      <c r="DV30" s="297"/>
      <c r="DW30" s="297"/>
      <c r="DX30" s="297"/>
      <c r="DY30" s="297"/>
      <c r="DZ30" s="297"/>
      <c r="EA30" s="208"/>
      <c r="EB30" s="208"/>
      <c r="EC30" s="297"/>
      <c r="ED30" s="297"/>
      <c r="EE30" s="297"/>
      <c r="EF30" s="297"/>
      <c r="EG30" s="297"/>
      <c r="EH30" s="297"/>
      <c r="EI30" s="297"/>
      <c r="EJ30" s="297"/>
      <c r="EK30" s="297"/>
      <c r="EL30" s="297"/>
      <c r="EM30" s="297"/>
      <c r="EN30" s="208"/>
      <c r="EO30" s="208"/>
      <c r="EP30" s="297"/>
      <c r="EQ30" s="297"/>
      <c r="ER30" s="297"/>
      <c r="ES30" s="297"/>
      <c r="ET30" s="297"/>
      <c r="EU30" s="297"/>
      <c r="EV30" s="297"/>
      <c r="EW30" s="297"/>
      <c r="EX30" s="297"/>
      <c r="EY30" s="297"/>
      <c r="EZ30" s="297"/>
      <c r="FA30" s="208"/>
      <c r="FB30" s="208"/>
      <c r="FC30" s="297"/>
      <c r="FD30" s="297"/>
      <c r="FE30" s="297"/>
      <c r="FF30" s="297"/>
      <c r="FG30" s="297"/>
      <c r="FH30" s="297"/>
      <c r="FI30" s="297"/>
      <c r="FJ30" s="297"/>
      <c r="FK30" s="297"/>
      <c r="FL30" s="297"/>
      <c r="FM30" s="297"/>
      <c r="FN30" s="208"/>
      <c r="FO30" s="208"/>
      <c r="FP30" s="297"/>
      <c r="FQ30" s="297"/>
      <c r="FR30" s="297"/>
      <c r="FS30" s="297"/>
      <c r="FT30" s="297"/>
      <c r="FU30" s="297"/>
      <c r="FV30" s="297"/>
      <c r="FW30" s="297"/>
      <c r="FX30" s="297"/>
      <c r="FY30" s="297"/>
      <c r="FZ30" s="297"/>
      <c r="GA30" s="208"/>
      <c r="GB30" s="208"/>
      <c r="GC30" s="297"/>
      <c r="GD30" s="297"/>
      <c r="GE30" s="297"/>
      <c r="GF30" s="297"/>
      <c r="GG30" s="297"/>
      <c r="GH30" s="297"/>
      <c r="GI30" s="297"/>
      <c r="GJ30" s="297"/>
      <c r="GK30" s="297"/>
      <c r="GL30" s="297"/>
      <c r="GM30" s="297"/>
      <c r="GN30" s="208"/>
      <c r="GO30" s="208"/>
      <c r="GP30" s="297"/>
      <c r="GQ30" s="297"/>
      <c r="GR30" s="297"/>
      <c r="GS30" s="297"/>
      <c r="GT30" s="297"/>
      <c r="GU30" s="297"/>
      <c r="GV30" s="297"/>
      <c r="GW30" s="297"/>
      <c r="GX30" s="297"/>
      <c r="GY30" s="297"/>
      <c r="GZ30" s="297"/>
      <c r="HA30" s="208"/>
      <c r="HB30" s="208"/>
      <c r="HC30" s="297"/>
      <c r="HD30" s="297"/>
      <c r="HE30" s="297"/>
      <c r="HF30" s="297"/>
      <c r="HG30" s="297"/>
      <c r="HH30" s="297"/>
      <c r="HI30" s="297"/>
      <c r="HJ30" s="297"/>
      <c r="HK30" s="297"/>
      <c r="HL30" s="297"/>
      <c r="HM30" s="297"/>
      <c r="HN30" s="208"/>
      <c r="HO30" s="208"/>
      <c r="HP30" s="297"/>
      <c r="HQ30" s="297"/>
      <c r="HR30" s="297"/>
      <c r="HS30" s="297"/>
      <c r="HT30" s="297"/>
      <c r="HU30" s="297"/>
      <c r="HV30" s="297"/>
      <c r="HW30" s="297"/>
      <c r="HX30" s="297"/>
      <c r="HY30" s="297"/>
      <c r="HZ30" s="297"/>
      <c r="IA30" s="208"/>
      <c r="IB30" s="208"/>
      <c r="IC30" s="297"/>
      <c r="ID30" s="297"/>
      <c r="IE30" s="297"/>
      <c r="IF30" s="297"/>
      <c r="IG30" s="297"/>
      <c r="IH30" s="297"/>
      <c r="II30" s="297"/>
      <c r="IJ30" s="297"/>
      <c r="IK30" s="297"/>
      <c r="IL30" s="297"/>
      <c r="IM30" s="297"/>
      <c r="IN30" s="208"/>
      <c r="IO30" s="208"/>
      <c r="IP30" s="297"/>
      <c r="IQ30" s="297"/>
      <c r="IR30" s="297"/>
      <c r="IS30" s="297"/>
      <c r="IT30" s="297"/>
      <c r="IU30" s="297"/>
      <c r="IV30" s="297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7"/>
      <c r="AD31" s="297"/>
      <c r="AE31" s="297"/>
      <c r="AF31" s="297"/>
      <c r="AG31" s="297"/>
      <c r="AH31" s="297"/>
      <c r="AI31" s="297"/>
      <c r="AJ31" s="297"/>
      <c r="AK31" s="297"/>
      <c r="AL31" s="297"/>
      <c r="AM31" s="297"/>
      <c r="AN31" s="208"/>
      <c r="AO31" s="208"/>
      <c r="AP31" s="297"/>
      <c r="AQ31" s="297"/>
      <c r="AR31" s="297"/>
      <c r="AS31" s="297"/>
      <c r="AT31" s="297"/>
      <c r="AU31" s="297"/>
      <c r="AV31" s="297"/>
      <c r="AW31" s="297"/>
      <c r="AX31" s="297"/>
      <c r="AY31" s="297"/>
      <c r="AZ31" s="297"/>
      <c r="BA31" s="208"/>
      <c r="BB31" s="208"/>
      <c r="BC31" s="297"/>
      <c r="BD31" s="297"/>
      <c r="BE31" s="297"/>
      <c r="BF31" s="297"/>
      <c r="BG31" s="297"/>
      <c r="BH31" s="297"/>
      <c r="BI31" s="297"/>
      <c r="BJ31" s="297"/>
      <c r="BK31" s="297"/>
      <c r="BL31" s="297"/>
      <c r="BM31" s="297"/>
      <c r="BN31" s="208"/>
      <c r="BO31" s="208"/>
      <c r="BP31" s="297"/>
      <c r="BQ31" s="297"/>
      <c r="BR31" s="297"/>
      <c r="BS31" s="297"/>
      <c r="BT31" s="297"/>
      <c r="BU31" s="297"/>
      <c r="BV31" s="297"/>
      <c r="BW31" s="297"/>
      <c r="BX31" s="297"/>
      <c r="BY31" s="297"/>
      <c r="BZ31" s="297"/>
      <c r="CA31" s="208"/>
      <c r="CB31" s="208"/>
      <c r="CC31" s="297"/>
      <c r="CD31" s="297"/>
      <c r="CE31" s="297"/>
      <c r="CF31" s="297"/>
      <c r="CG31" s="297"/>
      <c r="CH31" s="297"/>
      <c r="CI31" s="297"/>
      <c r="CJ31" s="297"/>
      <c r="CK31" s="297"/>
      <c r="CL31" s="297"/>
      <c r="CM31" s="297"/>
      <c r="CN31" s="208"/>
      <c r="CO31" s="208"/>
      <c r="CP31" s="297"/>
      <c r="CQ31" s="297"/>
      <c r="CR31" s="297"/>
      <c r="CS31" s="297"/>
      <c r="CT31" s="297"/>
      <c r="CU31" s="297"/>
      <c r="CV31" s="297"/>
      <c r="CW31" s="297"/>
      <c r="CX31" s="297"/>
      <c r="CY31" s="297"/>
      <c r="CZ31" s="297"/>
      <c r="DA31" s="208"/>
      <c r="DB31" s="208"/>
      <c r="DC31" s="297"/>
      <c r="DD31" s="297"/>
      <c r="DE31" s="297"/>
      <c r="DF31" s="297"/>
      <c r="DG31" s="297"/>
      <c r="DH31" s="297"/>
      <c r="DI31" s="297"/>
      <c r="DJ31" s="297"/>
      <c r="DK31" s="297"/>
      <c r="DL31" s="297"/>
      <c r="DM31" s="297"/>
      <c r="DN31" s="208"/>
      <c r="DO31" s="208"/>
      <c r="DP31" s="297"/>
      <c r="DQ31" s="297"/>
      <c r="DR31" s="297"/>
      <c r="DS31" s="297"/>
      <c r="DT31" s="297"/>
      <c r="DU31" s="297"/>
      <c r="DV31" s="297"/>
      <c r="DW31" s="297"/>
      <c r="DX31" s="297"/>
      <c r="DY31" s="297"/>
      <c r="DZ31" s="297"/>
      <c r="EA31" s="208"/>
      <c r="EB31" s="208"/>
      <c r="EC31" s="297"/>
      <c r="ED31" s="297"/>
      <c r="EE31" s="297"/>
      <c r="EF31" s="297"/>
      <c r="EG31" s="297"/>
      <c r="EH31" s="297"/>
      <c r="EI31" s="297"/>
      <c r="EJ31" s="297"/>
      <c r="EK31" s="297"/>
      <c r="EL31" s="297"/>
      <c r="EM31" s="297"/>
      <c r="EN31" s="208"/>
      <c r="EO31" s="208"/>
      <c r="EP31" s="297"/>
      <c r="EQ31" s="297"/>
      <c r="ER31" s="297"/>
      <c r="ES31" s="297"/>
      <c r="ET31" s="297"/>
      <c r="EU31" s="297"/>
      <c r="EV31" s="297"/>
      <c r="EW31" s="297"/>
      <c r="EX31" s="297"/>
      <c r="EY31" s="297"/>
      <c r="EZ31" s="297"/>
      <c r="FA31" s="208"/>
      <c r="FB31" s="208"/>
      <c r="FC31" s="297"/>
      <c r="FD31" s="297"/>
      <c r="FE31" s="297"/>
      <c r="FF31" s="297"/>
      <c r="FG31" s="297"/>
      <c r="FH31" s="297"/>
      <c r="FI31" s="297"/>
      <c r="FJ31" s="297"/>
      <c r="FK31" s="297"/>
      <c r="FL31" s="297"/>
      <c r="FM31" s="297"/>
      <c r="FN31" s="208"/>
      <c r="FO31" s="208"/>
      <c r="FP31" s="297"/>
      <c r="FQ31" s="297"/>
      <c r="FR31" s="297"/>
      <c r="FS31" s="297"/>
      <c r="FT31" s="297"/>
      <c r="FU31" s="297"/>
      <c r="FV31" s="297"/>
      <c r="FW31" s="297"/>
      <c r="FX31" s="297"/>
      <c r="FY31" s="297"/>
      <c r="FZ31" s="297"/>
      <c r="GA31" s="208"/>
      <c r="GB31" s="208"/>
      <c r="GC31" s="297"/>
      <c r="GD31" s="297"/>
      <c r="GE31" s="297"/>
      <c r="GF31" s="297"/>
      <c r="GG31" s="297"/>
      <c r="GH31" s="297"/>
      <c r="GI31" s="297"/>
      <c r="GJ31" s="297"/>
      <c r="GK31" s="297"/>
      <c r="GL31" s="297"/>
      <c r="GM31" s="297"/>
      <c r="GN31" s="208"/>
      <c r="GO31" s="208"/>
      <c r="GP31" s="297"/>
      <c r="GQ31" s="297"/>
      <c r="GR31" s="297"/>
      <c r="GS31" s="297"/>
      <c r="GT31" s="297"/>
      <c r="GU31" s="297"/>
      <c r="GV31" s="297"/>
      <c r="GW31" s="297"/>
      <c r="GX31" s="297"/>
      <c r="GY31" s="297"/>
      <c r="GZ31" s="297"/>
      <c r="HA31" s="208"/>
      <c r="HB31" s="208"/>
      <c r="HC31" s="297"/>
      <c r="HD31" s="297"/>
      <c r="HE31" s="297"/>
      <c r="HF31" s="297"/>
      <c r="HG31" s="297"/>
      <c r="HH31" s="297"/>
      <c r="HI31" s="297"/>
      <c r="HJ31" s="297"/>
      <c r="HK31" s="297"/>
      <c r="HL31" s="297"/>
      <c r="HM31" s="297"/>
      <c r="HN31" s="208"/>
      <c r="HO31" s="208"/>
      <c r="HP31" s="297"/>
      <c r="HQ31" s="297"/>
      <c r="HR31" s="297"/>
      <c r="HS31" s="297"/>
      <c r="HT31" s="297"/>
      <c r="HU31" s="297"/>
      <c r="HV31" s="297"/>
      <c r="HW31" s="297"/>
      <c r="HX31" s="297"/>
      <c r="HY31" s="297"/>
      <c r="HZ31" s="297"/>
      <c r="IA31" s="208"/>
      <c r="IB31" s="208"/>
      <c r="IC31" s="297"/>
      <c r="ID31" s="297"/>
      <c r="IE31" s="297"/>
      <c r="IF31" s="297"/>
      <c r="IG31" s="297"/>
      <c r="IH31" s="297"/>
      <c r="II31" s="297"/>
      <c r="IJ31" s="297"/>
      <c r="IK31" s="297"/>
      <c r="IL31" s="297"/>
      <c r="IM31" s="297"/>
      <c r="IN31" s="208"/>
      <c r="IO31" s="208"/>
      <c r="IP31" s="297"/>
      <c r="IQ31" s="297"/>
      <c r="IR31" s="297"/>
      <c r="IS31" s="297"/>
      <c r="IT31" s="297"/>
      <c r="IU31" s="297"/>
      <c r="IV31" s="297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7"/>
      <c r="AD38" s="297"/>
      <c r="AE38" s="297"/>
      <c r="AF38" s="297"/>
      <c r="AG38" s="297"/>
      <c r="AH38" s="297"/>
      <c r="AI38" s="297"/>
      <c r="AJ38" s="297"/>
      <c r="AK38" s="297"/>
      <c r="AL38" s="297"/>
      <c r="AM38" s="297"/>
      <c r="AN38" s="208"/>
      <c r="AO38" s="208"/>
      <c r="AP38" s="297"/>
      <c r="AQ38" s="297"/>
      <c r="AR38" s="297"/>
      <c r="AS38" s="297"/>
      <c r="AT38" s="297"/>
      <c r="AU38" s="297"/>
      <c r="AV38" s="297"/>
      <c r="AW38" s="297"/>
      <c r="AX38" s="297"/>
      <c r="AY38" s="297"/>
      <c r="AZ38" s="297"/>
      <c r="BA38" s="208"/>
      <c r="BB38" s="208"/>
      <c r="BC38" s="297"/>
      <c r="BD38" s="297"/>
      <c r="BE38" s="297"/>
      <c r="BF38" s="297"/>
      <c r="BG38" s="297"/>
      <c r="BH38" s="297"/>
      <c r="BI38" s="297"/>
      <c r="BJ38" s="297"/>
      <c r="BK38" s="297"/>
      <c r="BL38" s="297"/>
      <c r="BM38" s="297"/>
      <c r="BN38" s="208"/>
      <c r="BO38" s="208"/>
      <c r="BP38" s="297"/>
      <c r="BQ38" s="297"/>
      <c r="BR38" s="297"/>
      <c r="BS38" s="297"/>
      <c r="BT38" s="297"/>
      <c r="BU38" s="297"/>
      <c r="BV38" s="297"/>
      <c r="BW38" s="297"/>
      <c r="BX38" s="297"/>
      <c r="BY38" s="297"/>
      <c r="BZ38" s="297"/>
      <c r="CA38" s="208"/>
      <c r="CB38" s="208"/>
      <c r="CC38" s="297"/>
      <c r="CD38" s="297"/>
      <c r="CE38" s="297"/>
      <c r="CF38" s="297"/>
      <c r="CG38" s="297"/>
      <c r="CH38" s="297"/>
      <c r="CI38" s="297"/>
      <c r="CJ38" s="297"/>
      <c r="CK38" s="297"/>
      <c r="CL38" s="297"/>
      <c r="CM38" s="297"/>
      <c r="CN38" s="208"/>
      <c r="CO38" s="208"/>
      <c r="CP38" s="297"/>
      <c r="CQ38" s="297"/>
      <c r="CR38" s="297"/>
      <c r="CS38" s="297"/>
      <c r="CT38" s="297"/>
      <c r="CU38" s="297"/>
      <c r="CV38" s="297"/>
      <c r="CW38" s="297"/>
      <c r="CX38" s="297"/>
      <c r="CY38" s="297"/>
      <c r="CZ38" s="297"/>
      <c r="DA38" s="208"/>
      <c r="DB38" s="208"/>
      <c r="DC38" s="297"/>
      <c r="DD38" s="297"/>
      <c r="DE38" s="297"/>
      <c r="DF38" s="297"/>
      <c r="DG38" s="297"/>
      <c r="DH38" s="297"/>
      <c r="DI38" s="297"/>
      <c r="DJ38" s="297"/>
      <c r="DK38" s="297"/>
      <c r="DL38" s="297"/>
      <c r="DM38" s="297"/>
      <c r="DN38" s="208"/>
      <c r="DO38" s="208"/>
      <c r="DP38" s="297"/>
      <c r="DQ38" s="297"/>
      <c r="DR38" s="297"/>
      <c r="DS38" s="297"/>
      <c r="DT38" s="297"/>
      <c r="DU38" s="297"/>
      <c r="DV38" s="297"/>
      <c r="DW38" s="297"/>
      <c r="DX38" s="297"/>
      <c r="DY38" s="297"/>
      <c r="DZ38" s="297"/>
      <c r="EA38" s="208"/>
      <c r="EB38" s="208"/>
      <c r="EC38" s="297"/>
      <c r="ED38" s="297"/>
      <c r="EE38" s="297"/>
      <c r="EF38" s="297"/>
      <c r="EG38" s="297"/>
      <c r="EH38" s="297"/>
      <c r="EI38" s="297"/>
      <c r="EJ38" s="297"/>
      <c r="EK38" s="297"/>
      <c r="EL38" s="297"/>
      <c r="EM38" s="297"/>
      <c r="EN38" s="208"/>
      <c r="EO38" s="208"/>
      <c r="EP38" s="297"/>
      <c r="EQ38" s="297"/>
      <c r="ER38" s="297"/>
      <c r="ES38" s="297"/>
      <c r="ET38" s="297"/>
      <c r="EU38" s="297"/>
      <c r="EV38" s="297"/>
      <c r="EW38" s="297"/>
      <c r="EX38" s="297"/>
      <c r="EY38" s="297"/>
      <c r="EZ38" s="297"/>
      <c r="FA38" s="208"/>
      <c r="FB38" s="208"/>
      <c r="FC38" s="297"/>
      <c r="FD38" s="297"/>
      <c r="FE38" s="297"/>
      <c r="FF38" s="297"/>
      <c r="FG38" s="297"/>
      <c r="FH38" s="297"/>
      <c r="FI38" s="297"/>
      <c r="FJ38" s="297"/>
      <c r="FK38" s="297"/>
      <c r="FL38" s="297"/>
      <c r="FM38" s="297"/>
      <c r="FN38" s="208"/>
      <c r="FO38" s="208"/>
      <c r="FP38" s="297"/>
      <c r="FQ38" s="297"/>
      <c r="FR38" s="297"/>
      <c r="FS38" s="297"/>
      <c r="FT38" s="297"/>
      <c r="FU38" s="297"/>
      <c r="FV38" s="297"/>
      <c r="FW38" s="297"/>
      <c r="FX38" s="297"/>
      <c r="FY38" s="297"/>
      <c r="FZ38" s="297"/>
      <c r="GA38" s="208"/>
      <c r="GB38" s="208"/>
      <c r="GC38" s="297"/>
      <c r="GD38" s="297"/>
      <c r="GE38" s="297"/>
      <c r="GF38" s="297"/>
      <c r="GG38" s="297"/>
      <c r="GH38" s="297"/>
      <c r="GI38" s="297"/>
      <c r="GJ38" s="297"/>
      <c r="GK38" s="297"/>
      <c r="GL38" s="297"/>
      <c r="GM38" s="297"/>
      <c r="GN38" s="208"/>
      <c r="GO38" s="208"/>
      <c r="GP38" s="297"/>
      <c r="GQ38" s="297"/>
      <c r="GR38" s="297"/>
      <c r="GS38" s="297"/>
      <c r="GT38" s="297"/>
      <c r="GU38" s="297"/>
      <c r="GV38" s="297"/>
      <c r="GW38" s="297"/>
      <c r="GX38" s="297"/>
      <c r="GY38" s="297"/>
      <c r="GZ38" s="297"/>
      <c r="HA38" s="208"/>
      <c r="HB38" s="208"/>
      <c r="HC38" s="297"/>
      <c r="HD38" s="297"/>
      <c r="HE38" s="297"/>
      <c r="HF38" s="297"/>
      <c r="HG38" s="297"/>
      <c r="HH38" s="297"/>
      <c r="HI38" s="297"/>
      <c r="HJ38" s="297"/>
      <c r="HK38" s="297"/>
      <c r="HL38" s="297"/>
      <c r="HM38" s="297"/>
      <c r="HN38" s="208"/>
      <c r="HO38" s="208"/>
      <c r="HP38" s="297"/>
      <c r="HQ38" s="297"/>
      <c r="HR38" s="297"/>
      <c r="HS38" s="297"/>
      <c r="HT38" s="297"/>
      <c r="HU38" s="297"/>
      <c r="HV38" s="297"/>
      <c r="HW38" s="297"/>
      <c r="HX38" s="297"/>
      <c r="HY38" s="297"/>
      <c r="HZ38" s="297"/>
      <c r="IA38" s="208"/>
      <c r="IB38" s="208"/>
      <c r="IC38" s="297"/>
      <c r="ID38" s="297"/>
      <c r="IE38" s="297"/>
      <c r="IF38" s="297"/>
      <c r="IG38" s="297"/>
      <c r="IH38" s="297"/>
      <c r="II38" s="297"/>
      <c r="IJ38" s="297"/>
      <c r="IK38" s="297"/>
      <c r="IL38" s="297"/>
      <c r="IM38" s="297"/>
      <c r="IN38" s="208"/>
      <c r="IO38" s="208"/>
      <c r="IP38" s="297"/>
      <c r="IQ38" s="297"/>
      <c r="IR38" s="297"/>
      <c r="IS38" s="297"/>
      <c r="IT38" s="297"/>
      <c r="IU38" s="297"/>
      <c r="IV38" s="297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7"/>
      <c r="AD39" s="297"/>
      <c r="AE39" s="297"/>
      <c r="AF39" s="297"/>
      <c r="AG39" s="297"/>
      <c r="AH39" s="297"/>
      <c r="AI39" s="297"/>
      <c r="AJ39" s="297"/>
      <c r="AK39" s="297"/>
      <c r="AL39" s="297"/>
      <c r="AM39" s="297"/>
      <c r="AN39" s="208"/>
      <c r="AO39" s="208"/>
      <c r="AP39" s="297"/>
      <c r="AQ39" s="297"/>
      <c r="AR39" s="297"/>
      <c r="AS39" s="297"/>
      <c r="AT39" s="297"/>
      <c r="AU39" s="297"/>
      <c r="AV39" s="297"/>
      <c r="AW39" s="297"/>
      <c r="AX39" s="297"/>
      <c r="AY39" s="297"/>
      <c r="AZ39" s="297"/>
      <c r="BA39" s="208"/>
      <c r="BB39" s="208"/>
      <c r="BC39" s="297"/>
      <c r="BD39" s="297"/>
      <c r="BE39" s="297"/>
      <c r="BF39" s="297"/>
      <c r="BG39" s="297"/>
      <c r="BH39" s="297"/>
      <c r="BI39" s="297"/>
      <c r="BJ39" s="297"/>
      <c r="BK39" s="297"/>
      <c r="BL39" s="297"/>
      <c r="BM39" s="297"/>
      <c r="BN39" s="208"/>
      <c r="BO39" s="208"/>
      <c r="BP39" s="297"/>
      <c r="BQ39" s="297"/>
      <c r="BR39" s="297"/>
      <c r="BS39" s="297"/>
      <c r="BT39" s="297"/>
      <c r="BU39" s="297"/>
      <c r="BV39" s="297"/>
      <c r="BW39" s="297"/>
      <c r="BX39" s="297"/>
      <c r="BY39" s="297"/>
      <c r="BZ39" s="297"/>
      <c r="CA39" s="208"/>
      <c r="CB39" s="208"/>
      <c r="CC39" s="297"/>
      <c r="CD39" s="297"/>
      <c r="CE39" s="297"/>
      <c r="CF39" s="297"/>
      <c r="CG39" s="297"/>
      <c r="CH39" s="297"/>
      <c r="CI39" s="297"/>
      <c r="CJ39" s="297"/>
      <c r="CK39" s="297"/>
      <c r="CL39" s="297"/>
      <c r="CM39" s="297"/>
      <c r="CN39" s="208"/>
      <c r="CO39" s="208"/>
      <c r="CP39" s="297"/>
      <c r="CQ39" s="297"/>
      <c r="CR39" s="297"/>
      <c r="CS39" s="297"/>
      <c r="CT39" s="297"/>
      <c r="CU39" s="297"/>
      <c r="CV39" s="297"/>
      <c r="CW39" s="297"/>
      <c r="CX39" s="297"/>
      <c r="CY39" s="297"/>
      <c r="CZ39" s="297"/>
      <c r="DA39" s="208"/>
      <c r="DB39" s="208"/>
      <c r="DC39" s="297"/>
      <c r="DD39" s="297"/>
      <c r="DE39" s="297"/>
      <c r="DF39" s="297"/>
      <c r="DG39" s="297"/>
      <c r="DH39" s="297"/>
      <c r="DI39" s="297"/>
      <c r="DJ39" s="297"/>
      <c r="DK39" s="297"/>
      <c r="DL39" s="297"/>
      <c r="DM39" s="297"/>
      <c r="DN39" s="208"/>
      <c r="DO39" s="208"/>
      <c r="DP39" s="297"/>
      <c r="DQ39" s="297"/>
      <c r="DR39" s="297"/>
      <c r="DS39" s="297"/>
      <c r="DT39" s="297"/>
      <c r="DU39" s="297"/>
      <c r="DV39" s="297"/>
      <c r="DW39" s="297"/>
      <c r="DX39" s="297"/>
      <c r="DY39" s="297"/>
      <c r="DZ39" s="297"/>
      <c r="EA39" s="208"/>
      <c r="EB39" s="208"/>
      <c r="EC39" s="297"/>
      <c r="ED39" s="297"/>
      <c r="EE39" s="297"/>
      <c r="EF39" s="297"/>
      <c r="EG39" s="297"/>
      <c r="EH39" s="297"/>
      <c r="EI39" s="297"/>
      <c r="EJ39" s="297"/>
      <c r="EK39" s="297"/>
      <c r="EL39" s="297"/>
      <c r="EM39" s="297"/>
      <c r="EN39" s="208"/>
      <c r="EO39" s="208"/>
      <c r="EP39" s="297"/>
      <c r="EQ39" s="297"/>
      <c r="ER39" s="297"/>
      <c r="ES39" s="297"/>
      <c r="ET39" s="297"/>
      <c r="EU39" s="297"/>
      <c r="EV39" s="297"/>
      <c r="EW39" s="297"/>
      <c r="EX39" s="297"/>
      <c r="EY39" s="297"/>
      <c r="EZ39" s="297"/>
      <c r="FA39" s="208"/>
      <c r="FB39" s="208"/>
      <c r="FC39" s="297"/>
      <c r="FD39" s="297"/>
      <c r="FE39" s="297"/>
      <c r="FF39" s="297"/>
      <c r="FG39" s="297"/>
      <c r="FH39" s="297"/>
      <c r="FI39" s="297"/>
      <c r="FJ39" s="297"/>
      <c r="FK39" s="297"/>
      <c r="FL39" s="297"/>
      <c r="FM39" s="297"/>
      <c r="FN39" s="208"/>
      <c r="FO39" s="208"/>
      <c r="FP39" s="297"/>
      <c r="FQ39" s="297"/>
      <c r="FR39" s="297"/>
      <c r="FS39" s="297"/>
      <c r="FT39" s="297"/>
      <c r="FU39" s="297"/>
      <c r="FV39" s="297"/>
      <c r="FW39" s="297"/>
      <c r="FX39" s="297"/>
      <c r="FY39" s="297"/>
      <c r="FZ39" s="297"/>
      <c r="GA39" s="208"/>
      <c r="GB39" s="208"/>
      <c r="GC39" s="297"/>
      <c r="GD39" s="297"/>
      <c r="GE39" s="297"/>
      <c r="GF39" s="297"/>
      <c r="GG39" s="297"/>
      <c r="GH39" s="297"/>
      <c r="GI39" s="297"/>
      <c r="GJ39" s="297"/>
      <c r="GK39" s="297"/>
      <c r="GL39" s="297"/>
      <c r="GM39" s="297"/>
      <c r="GN39" s="208"/>
      <c r="GO39" s="208"/>
      <c r="GP39" s="297"/>
      <c r="GQ39" s="297"/>
      <c r="GR39" s="297"/>
      <c r="GS39" s="297"/>
      <c r="GT39" s="297"/>
      <c r="GU39" s="297"/>
      <c r="GV39" s="297"/>
      <c r="GW39" s="297"/>
      <c r="GX39" s="297"/>
      <c r="GY39" s="297"/>
      <c r="GZ39" s="297"/>
      <c r="HA39" s="208"/>
      <c r="HB39" s="208"/>
      <c r="HC39" s="297"/>
      <c r="HD39" s="297"/>
      <c r="HE39" s="297"/>
      <c r="HF39" s="297"/>
      <c r="HG39" s="297"/>
      <c r="HH39" s="297"/>
      <c r="HI39" s="297"/>
      <c r="HJ39" s="297"/>
      <c r="HK39" s="297"/>
      <c r="HL39" s="297"/>
      <c r="HM39" s="297"/>
      <c r="HN39" s="208"/>
      <c r="HO39" s="208"/>
      <c r="HP39" s="297"/>
      <c r="HQ39" s="297"/>
      <c r="HR39" s="297"/>
      <c r="HS39" s="297"/>
      <c r="HT39" s="297"/>
      <c r="HU39" s="297"/>
      <c r="HV39" s="297"/>
      <c r="HW39" s="297"/>
      <c r="HX39" s="297"/>
      <c r="HY39" s="297"/>
      <c r="HZ39" s="297"/>
      <c r="IA39" s="208"/>
      <c r="IB39" s="208"/>
      <c r="IC39" s="297"/>
      <c r="ID39" s="297"/>
      <c r="IE39" s="297"/>
      <c r="IF39" s="297"/>
      <c r="IG39" s="297"/>
      <c r="IH39" s="297"/>
      <c r="II39" s="297"/>
      <c r="IJ39" s="297"/>
      <c r="IK39" s="297"/>
      <c r="IL39" s="297"/>
      <c r="IM39" s="297"/>
      <c r="IN39" s="208"/>
      <c r="IO39" s="208"/>
      <c r="IP39" s="297"/>
      <c r="IQ39" s="297"/>
      <c r="IR39" s="297"/>
      <c r="IS39" s="297"/>
      <c r="IT39" s="297"/>
      <c r="IU39" s="297"/>
      <c r="IV39" s="297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7"/>
      <c r="AD40" s="297"/>
      <c r="AE40" s="297"/>
      <c r="AF40" s="297"/>
      <c r="AG40" s="297"/>
      <c r="AH40" s="297"/>
      <c r="AI40" s="297"/>
      <c r="AJ40" s="297"/>
      <c r="AK40" s="297"/>
      <c r="AL40" s="297"/>
      <c r="AM40" s="297"/>
      <c r="AN40" s="208"/>
      <c r="AO40" s="208"/>
      <c r="AP40" s="297"/>
      <c r="AQ40" s="297"/>
      <c r="AR40" s="297"/>
      <c r="AS40" s="297"/>
      <c r="AT40" s="297"/>
      <c r="AU40" s="297"/>
      <c r="AV40" s="297"/>
      <c r="AW40" s="297"/>
      <c r="AX40" s="297"/>
      <c r="AY40" s="297"/>
      <c r="AZ40" s="297"/>
      <c r="BA40" s="208"/>
      <c r="BB40" s="208"/>
      <c r="BC40" s="297"/>
      <c r="BD40" s="297"/>
      <c r="BE40" s="297"/>
      <c r="BF40" s="297"/>
      <c r="BG40" s="297"/>
      <c r="BH40" s="297"/>
      <c r="BI40" s="297"/>
      <c r="BJ40" s="297"/>
      <c r="BK40" s="297"/>
      <c r="BL40" s="297"/>
      <c r="BM40" s="297"/>
      <c r="BN40" s="208"/>
      <c r="BO40" s="208"/>
      <c r="BP40" s="297"/>
      <c r="BQ40" s="297"/>
      <c r="BR40" s="297"/>
      <c r="BS40" s="297"/>
      <c r="BT40" s="297"/>
      <c r="BU40" s="297"/>
      <c r="BV40" s="297"/>
      <c r="BW40" s="297"/>
      <c r="BX40" s="297"/>
      <c r="BY40" s="297"/>
      <c r="BZ40" s="297"/>
      <c r="CA40" s="208"/>
      <c r="CB40" s="208"/>
      <c r="CC40" s="297"/>
      <c r="CD40" s="297"/>
      <c r="CE40" s="297"/>
      <c r="CF40" s="297"/>
      <c r="CG40" s="297"/>
      <c r="CH40" s="297"/>
      <c r="CI40" s="297"/>
      <c r="CJ40" s="297"/>
      <c r="CK40" s="297"/>
      <c r="CL40" s="297"/>
      <c r="CM40" s="297"/>
      <c r="CN40" s="208"/>
      <c r="CO40" s="208"/>
      <c r="CP40" s="297"/>
      <c r="CQ40" s="297"/>
      <c r="CR40" s="297"/>
      <c r="CS40" s="297"/>
      <c r="CT40" s="297"/>
      <c r="CU40" s="297"/>
      <c r="CV40" s="297"/>
      <c r="CW40" s="297"/>
      <c r="CX40" s="297"/>
      <c r="CY40" s="297"/>
      <c r="CZ40" s="297"/>
      <c r="DA40" s="208"/>
      <c r="DB40" s="208"/>
      <c r="DC40" s="297"/>
      <c r="DD40" s="297"/>
      <c r="DE40" s="297"/>
      <c r="DF40" s="297"/>
      <c r="DG40" s="297"/>
      <c r="DH40" s="297"/>
      <c r="DI40" s="297"/>
      <c r="DJ40" s="297"/>
      <c r="DK40" s="297"/>
      <c r="DL40" s="297"/>
      <c r="DM40" s="297"/>
      <c r="DN40" s="208"/>
      <c r="DO40" s="208"/>
      <c r="DP40" s="297"/>
      <c r="DQ40" s="297"/>
      <c r="DR40" s="297"/>
      <c r="DS40" s="297"/>
      <c r="DT40" s="297"/>
      <c r="DU40" s="297"/>
      <c r="DV40" s="297"/>
      <c r="DW40" s="297"/>
      <c r="DX40" s="297"/>
      <c r="DY40" s="297"/>
      <c r="DZ40" s="297"/>
      <c r="EA40" s="208"/>
      <c r="EB40" s="208"/>
      <c r="EC40" s="297"/>
      <c r="ED40" s="297"/>
      <c r="EE40" s="297"/>
      <c r="EF40" s="297"/>
      <c r="EG40" s="297"/>
      <c r="EH40" s="297"/>
      <c r="EI40" s="297"/>
      <c r="EJ40" s="297"/>
      <c r="EK40" s="297"/>
      <c r="EL40" s="297"/>
      <c r="EM40" s="297"/>
      <c r="EN40" s="208"/>
      <c r="EO40" s="208"/>
      <c r="EP40" s="297"/>
      <c r="EQ40" s="297"/>
      <c r="ER40" s="297"/>
      <c r="ES40" s="297"/>
      <c r="ET40" s="297"/>
      <c r="EU40" s="297"/>
      <c r="EV40" s="297"/>
      <c r="EW40" s="297"/>
      <c r="EX40" s="297"/>
      <c r="EY40" s="297"/>
      <c r="EZ40" s="297"/>
      <c r="FA40" s="208"/>
      <c r="FB40" s="208"/>
      <c r="FC40" s="297"/>
      <c r="FD40" s="297"/>
      <c r="FE40" s="297"/>
      <c r="FF40" s="297"/>
      <c r="FG40" s="297"/>
      <c r="FH40" s="297"/>
      <c r="FI40" s="297"/>
      <c r="FJ40" s="297"/>
      <c r="FK40" s="297"/>
      <c r="FL40" s="297"/>
      <c r="FM40" s="297"/>
      <c r="FN40" s="208"/>
      <c r="FO40" s="208"/>
      <c r="FP40" s="297"/>
      <c r="FQ40" s="297"/>
      <c r="FR40" s="297"/>
      <c r="FS40" s="297"/>
      <c r="FT40" s="297"/>
      <c r="FU40" s="297"/>
      <c r="FV40" s="297"/>
      <c r="FW40" s="297"/>
      <c r="FX40" s="297"/>
      <c r="FY40" s="297"/>
      <c r="FZ40" s="297"/>
      <c r="GA40" s="208"/>
      <c r="GB40" s="208"/>
      <c r="GC40" s="297"/>
      <c r="GD40" s="297"/>
      <c r="GE40" s="297"/>
      <c r="GF40" s="297"/>
      <c r="GG40" s="297"/>
      <c r="GH40" s="297"/>
      <c r="GI40" s="297"/>
      <c r="GJ40" s="297"/>
      <c r="GK40" s="297"/>
      <c r="GL40" s="297"/>
      <c r="GM40" s="297"/>
      <c r="GN40" s="208"/>
      <c r="GO40" s="208"/>
      <c r="GP40" s="297"/>
      <c r="GQ40" s="297"/>
      <c r="GR40" s="297"/>
      <c r="GS40" s="297"/>
      <c r="GT40" s="297"/>
      <c r="GU40" s="297"/>
      <c r="GV40" s="297"/>
      <c r="GW40" s="297"/>
      <c r="GX40" s="297"/>
      <c r="GY40" s="297"/>
      <c r="GZ40" s="297"/>
      <c r="HA40" s="208"/>
      <c r="HB40" s="208"/>
      <c r="HC40" s="297"/>
      <c r="HD40" s="297"/>
      <c r="HE40" s="297"/>
      <c r="HF40" s="297"/>
      <c r="HG40" s="297"/>
      <c r="HH40" s="297"/>
      <c r="HI40" s="297"/>
      <c r="HJ40" s="297"/>
      <c r="HK40" s="297"/>
      <c r="HL40" s="297"/>
      <c r="HM40" s="297"/>
      <c r="HN40" s="208"/>
      <c r="HO40" s="208"/>
      <c r="HP40" s="297"/>
      <c r="HQ40" s="297"/>
      <c r="HR40" s="297"/>
      <c r="HS40" s="297"/>
      <c r="HT40" s="297"/>
      <c r="HU40" s="297"/>
      <c r="HV40" s="297"/>
      <c r="HW40" s="297"/>
      <c r="HX40" s="297"/>
      <c r="HY40" s="297"/>
      <c r="HZ40" s="297"/>
      <c r="IA40" s="208"/>
      <c r="IB40" s="208"/>
      <c r="IC40" s="297"/>
      <c r="ID40" s="297"/>
      <c r="IE40" s="297"/>
      <c r="IF40" s="297"/>
      <c r="IG40" s="297"/>
      <c r="IH40" s="297"/>
      <c r="II40" s="297"/>
      <c r="IJ40" s="297"/>
      <c r="IK40" s="297"/>
      <c r="IL40" s="297"/>
      <c r="IM40" s="297"/>
      <c r="IN40" s="208"/>
      <c r="IO40" s="208"/>
      <c r="IP40" s="297"/>
      <c r="IQ40" s="297"/>
      <c r="IR40" s="297"/>
      <c r="IS40" s="297"/>
      <c r="IT40" s="297"/>
      <c r="IU40" s="297"/>
      <c r="IV40" s="297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 x14ac:dyDescent="0.2">
      <c r="A74" s="212"/>
      <c r="B74" s="212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 x14ac:dyDescent="0.2">
      <c r="A75" s="212"/>
      <c r="B75" s="212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 x14ac:dyDescent="0.2">
      <c r="A76" s="212"/>
      <c r="B76" s="212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 x14ac:dyDescent="0.2">
      <c r="A77" s="212"/>
      <c r="B77" s="212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 x14ac:dyDescent="0.2">
      <c r="A78" s="212"/>
      <c r="B78" s="212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 x14ac:dyDescent="0.2">
      <c r="A79" s="212"/>
      <c r="B79" s="212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 x14ac:dyDescent="0.2">
      <c r="A80" s="212"/>
      <c r="B80" s="212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 x14ac:dyDescent="0.2">
      <c r="A81" s="212"/>
      <c r="B81" s="212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 x14ac:dyDescent="0.2">
      <c r="A82" s="212"/>
      <c r="B82" s="212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 x14ac:dyDescent="0.2">
      <c r="A83" s="212"/>
      <c r="B83" s="212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 x14ac:dyDescent="0.2">
      <c r="A84" s="212"/>
      <c r="B84" s="212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 x14ac:dyDescent="0.2">
      <c r="A85" s="212"/>
      <c r="B85" s="212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 x14ac:dyDescent="0.2">
      <c r="A86" s="212"/>
      <c r="B86" s="212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 x14ac:dyDescent="0.2">
      <c r="A87" s="212"/>
      <c r="B87" s="212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 x14ac:dyDescent="0.2">
      <c r="A88" s="212"/>
      <c r="B88" s="212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 x14ac:dyDescent="0.2">
      <c r="A89" s="212"/>
      <c r="B89" s="212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 x14ac:dyDescent="0.2">
      <c r="A90" s="212"/>
      <c r="B90" s="212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30A" sheet="1" objects="1" scenarios="1"/>
  <mergeCells count="223">
    <mergeCell ref="FC40:FM40"/>
    <mergeCell ref="FP40:FZ40"/>
    <mergeCell ref="CC40:CM40"/>
    <mergeCell ref="CP40:CZ40"/>
    <mergeCell ref="DC40:DM40"/>
    <mergeCell ref="EP40:EZ40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C51:M51"/>
    <mergeCell ref="P39:Z39"/>
    <mergeCell ref="AC39:AM39"/>
    <mergeCell ref="AP39:AZ39"/>
    <mergeCell ref="C39:M39"/>
    <mergeCell ref="AC40:AM40"/>
    <mergeCell ref="C42:M42"/>
    <mergeCell ref="C41:M41"/>
    <mergeCell ref="BC40:BM40"/>
    <mergeCell ref="BP40:BZ40"/>
    <mergeCell ref="C52:M52"/>
    <mergeCell ref="C50:M50"/>
    <mergeCell ref="C47:M47"/>
    <mergeCell ref="C48:M48"/>
    <mergeCell ref="C49:M49"/>
    <mergeCell ref="C43:M43"/>
    <mergeCell ref="C40:M40"/>
    <mergeCell ref="P40:Z40"/>
    <mergeCell ref="IC39:IM39"/>
    <mergeCell ref="HC39:HM39"/>
    <mergeCell ref="GP39:GZ39"/>
    <mergeCell ref="HP38:HZ38"/>
    <mergeCell ref="IC38:IM38"/>
    <mergeCell ref="DC39:DM39"/>
    <mergeCell ref="DP39:DZ39"/>
    <mergeCell ref="EC39:EM39"/>
    <mergeCell ref="GC39:GM39"/>
    <mergeCell ref="FP39:FZ39"/>
    <mergeCell ref="EC38:EM38"/>
    <mergeCell ref="DP38:DZ38"/>
    <mergeCell ref="HC38:HM38"/>
    <mergeCell ref="GP38:GZ38"/>
    <mergeCell ref="HP39:HZ39"/>
    <mergeCell ref="FC38:FM38"/>
    <mergeCell ref="FP38:FZ38"/>
    <mergeCell ref="GC38:GM38"/>
    <mergeCell ref="DP32:DZ32"/>
    <mergeCell ref="IP38:IV38"/>
    <mergeCell ref="CC39:CM39"/>
    <mergeCell ref="CP39:CZ39"/>
    <mergeCell ref="IP39:IV39"/>
    <mergeCell ref="EP39:EZ39"/>
    <mergeCell ref="FC39:FM39"/>
    <mergeCell ref="CC38:CM38"/>
    <mergeCell ref="CC32:CM32"/>
    <mergeCell ref="CP38:CZ38"/>
    <mergeCell ref="DC38:DM38"/>
    <mergeCell ref="DC32:DM32"/>
    <mergeCell ref="EP38:EZ38"/>
    <mergeCell ref="GP31:GZ31"/>
    <mergeCell ref="HC31:HM31"/>
    <mergeCell ref="C37:M37"/>
    <mergeCell ref="C38:M38"/>
    <mergeCell ref="BP32:BZ32"/>
    <mergeCell ref="CP32:CZ32"/>
    <mergeCell ref="EC32:EM32"/>
    <mergeCell ref="EP32:EZ32"/>
    <mergeCell ref="CC31:CM31"/>
    <mergeCell ref="CP31:CZ31"/>
    <mergeCell ref="FP31:FZ31"/>
    <mergeCell ref="GC31:GM31"/>
    <mergeCell ref="HP32:HZ32"/>
    <mergeCell ref="IC32:IM32"/>
    <mergeCell ref="IP32:IV32"/>
    <mergeCell ref="FC32:FM32"/>
    <mergeCell ref="FP32:FZ32"/>
    <mergeCell ref="GC32:GM32"/>
    <mergeCell ref="GP32:GZ32"/>
    <mergeCell ref="HC32:HM32"/>
    <mergeCell ref="EC30:EM30"/>
    <mergeCell ref="EP30:EZ30"/>
    <mergeCell ref="BP30:BZ30"/>
    <mergeCell ref="HP31:HZ31"/>
    <mergeCell ref="IC31:IM31"/>
    <mergeCell ref="IP31:IV31"/>
    <mergeCell ref="DP31:DZ31"/>
    <mergeCell ref="EC31:EM31"/>
    <mergeCell ref="EP31:EZ31"/>
    <mergeCell ref="FC31:FM31"/>
    <mergeCell ref="BC39:BM39"/>
    <mergeCell ref="BP31:BZ31"/>
    <mergeCell ref="BC38:BM38"/>
    <mergeCell ref="BP38:BZ38"/>
    <mergeCell ref="BP39:BZ39"/>
    <mergeCell ref="FC30:FM30"/>
    <mergeCell ref="CC30:CM30"/>
    <mergeCell ref="CP30:CZ30"/>
    <mergeCell ref="DC30:DM30"/>
    <mergeCell ref="DP30:DZ30"/>
    <mergeCell ref="P29:Z29"/>
    <mergeCell ref="AC29:AM29"/>
    <mergeCell ref="IC30:IM30"/>
    <mergeCell ref="IP30:IV30"/>
    <mergeCell ref="FP30:FZ30"/>
    <mergeCell ref="GC30:GM30"/>
    <mergeCell ref="GP30:GZ30"/>
    <mergeCell ref="HC30:HM30"/>
    <mergeCell ref="HP30:HZ30"/>
    <mergeCell ref="BC30:BM30"/>
    <mergeCell ref="BP29:BZ29"/>
    <mergeCell ref="CC29:CM29"/>
    <mergeCell ref="CP29:CZ29"/>
    <mergeCell ref="DC29:DM29"/>
    <mergeCell ref="DP29:DZ29"/>
    <mergeCell ref="EC29:EM29"/>
    <mergeCell ref="AP30:AZ30"/>
    <mergeCell ref="C33:M33"/>
    <mergeCell ref="AP40:AZ40"/>
    <mergeCell ref="P38:Z38"/>
    <mergeCell ref="AC38:AM38"/>
    <mergeCell ref="AP38:AZ38"/>
    <mergeCell ref="AC32:AM32"/>
    <mergeCell ref="IC29:IM29"/>
    <mergeCell ref="HC29:HM29"/>
    <mergeCell ref="HP29:HZ29"/>
    <mergeCell ref="EP29:EZ29"/>
    <mergeCell ref="BC31:BM31"/>
    <mergeCell ref="BC32:BM32"/>
    <mergeCell ref="DC31:DM31"/>
    <mergeCell ref="GC29:GM29"/>
    <mergeCell ref="GP29:GZ29"/>
    <mergeCell ref="BC29:BM29"/>
    <mergeCell ref="C10:M10"/>
    <mergeCell ref="C11:M11"/>
    <mergeCell ref="C12:M12"/>
    <mergeCell ref="AP32:AZ32"/>
    <mergeCell ref="FC29:FM29"/>
    <mergeCell ref="FP29:FZ29"/>
    <mergeCell ref="AC31:AM31"/>
    <mergeCell ref="AP31:AZ31"/>
    <mergeCell ref="P30:Z30"/>
    <mergeCell ref="AC30:AM30"/>
    <mergeCell ref="C31:M31"/>
    <mergeCell ref="P31:Z31"/>
    <mergeCell ref="P32:Z32"/>
    <mergeCell ref="IP29:IV29"/>
    <mergeCell ref="C5:M5"/>
    <mergeCell ref="C6:M6"/>
    <mergeCell ref="C7:M7"/>
    <mergeCell ref="C8:M8"/>
    <mergeCell ref="AP29:AZ29"/>
    <mergeCell ref="C9:M9"/>
    <mergeCell ref="C59:M59"/>
    <mergeCell ref="C60:M60"/>
    <mergeCell ref="C58:M58"/>
    <mergeCell ref="A2:E2"/>
    <mergeCell ref="A1:I1"/>
    <mergeCell ref="C3:M3"/>
    <mergeCell ref="C4:M4"/>
    <mergeCell ref="F2:I2"/>
    <mergeCell ref="C32:M32"/>
    <mergeCell ref="C30:M30"/>
    <mergeCell ref="C16:M16"/>
    <mergeCell ref="C17:M17"/>
    <mergeCell ref="C18:M18"/>
    <mergeCell ref="C19:M19"/>
    <mergeCell ref="C61:M61"/>
    <mergeCell ref="C53:M53"/>
    <mergeCell ref="C54:M54"/>
    <mergeCell ref="C55:M55"/>
    <mergeCell ref="C56:M56"/>
    <mergeCell ref="C57:M57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80:M80"/>
    <mergeCell ref="C81:M81"/>
    <mergeCell ref="C82:M82"/>
    <mergeCell ref="C75:M75"/>
    <mergeCell ref="C76:M76"/>
    <mergeCell ref="C77:M77"/>
    <mergeCell ref="C78:M78"/>
    <mergeCell ref="C79:M79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9:M89"/>
    <mergeCell ref="C90:M90"/>
    <mergeCell ref="C83:M83"/>
    <mergeCell ref="C84:M84"/>
    <mergeCell ref="C85:M85"/>
    <mergeCell ref="C86:M86"/>
    <mergeCell ref="C87:M87"/>
    <mergeCell ref="C88:M8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2011-11-04T17:51:44Z</cp:lastPrinted>
  <dcterms:created xsi:type="dcterms:W3CDTF">1997-12-04T19:04:30Z</dcterms:created>
  <dcterms:modified xsi:type="dcterms:W3CDTF">2025-01-09T20:39:21Z</dcterms:modified>
</cp:coreProperties>
</file>