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195E100-0C64-4A68-B9D6-8FD82B9F5632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3C68AD66-17CE-4368-BCAD-0A88033F986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C117" i="2" s="1"/>
  <c r="L219" i="1"/>
  <c r="L237" i="1"/>
  <c r="F5" i="13"/>
  <c r="F33" i="13" s="1"/>
  <c r="G5" i="13"/>
  <c r="L189" i="1"/>
  <c r="L190" i="1"/>
  <c r="C11" i="10" s="1"/>
  <c r="L191" i="1"/>
  <c r="L192" i="1"/>
  <c r="L207" i="1"/>
  <c r="L208" i="1"/>
  <c r="L209" i="1"/>
  <c r="L210" i="1"/>
  <c r="L225" i="1"/>
  <c r="L226" i="1"/>
  <c r="L227" i="1"/>
  <c r="L239" i="1" s="1"/>
  <c r="H650" i="1" s="1"/>
  <c r="H654" i="1" s="1"/>
  <c r="L228" i="1"/>
  <c r="C13" i="10" s="1"/>
  <c r="F6" i="13"/>
  <c r="G6" i="13"/>
  <c r="D6" i="13" s="1"/>
  <c r="C6" i="13" s="1"/>
  <c r="L194" i="1"/>
  <c r="L212" i="1"/>
  <c r="L230" i="1"/>
  <c r="F7" i="13"/>
  <c r="G7" i="13"/>
  <c r="L195" i="1"/>
  <c r="L213" i="1"/>
  <c r="L231" i="1"/>
  <c r="F12" i="13"/>
  <c r="G12" i="13"/>
  <c r="L197" i="1"/>
  <c r="D12" i="13" s="1"/>
  <c r="C12" i="13" s="1"/>
  <c r="L215" i="1"/>
  <c r="C18" i="10" s="1"/>
  <c r="L233" i="1"/>
  <c r="F14" i="13"/>
  <c r="G14" i="13"/>
  <c r="L199" i="1"/>
  <c r="L217" i="1"/>
  <c r="L235" i="1"/>
  <c r="F15" i="13"/>
  <c r="G15" i="13"/>
  <c r="L200" i="1"/>
  <c r="L218" i="1"/>
  <c r="H637" i="1" s="1"/>
  <c r="L236" i="1"/>
  <c r="F17" i="13"/>
  <c r="G17" i="13"/>
  <c r="L243" i="1"/>
  <c r="F18" i="13"/>
  <c r="G18" i="13"/>
  <c r="L244" i="1"/>
  <c r="F19" i="13"/>
  <c r="G19" i="13"/>
  <c r="L245" i="1"/>
  <c r="D19" i="13" s="1"/>
  <c r="C19" i="13" s="1"/>
  <c r="F29" i="13"/>
  <c r="G29" i="13"/>
  <c r="D29" i="13" s="1"/>
  <c r="C29" i="13" s="1"/>
  <c r="L350" i="1"/>
  <c r="L351" i="1"/>
  <c r="L354" i="1" s="1"/>
  <c r="L352" i="1"/>
  <c r="I359" i="1"/>
  <c r="J282" i="1"/>
  <c r="F31" i="13" s="1"/>
  <c r="J301" i="1"/>
  <c r="J320" i="1"/>
  <c r="J330" i="1" s="1"/>
  <c r="J344" i="1" s="1"/>
  <c r="K282" i="1"/>
  <c r="G31" i="13" s="1"/>
  <c r="K301" i="1"/>
  <c r="K320" i="1"/>
  <c r="L268" i="1"/>
  <c r="E101" i="2" s="1"/>
  <c r="L269" i="1"/>
  <c r="L270" i="1"/>
  <c r="L271" i="1"/>
  <c r="L273" i="1"/>
  <c r="L274" i="1"/>
  <c r="L275" i="1"/>
  <c r="C17" i="10" s="1"/>
  <c r="L276" i="1"/>
  <c r="E113" i="2" s="1"/>
  <c r="L277" i="1"/>
  <c r="L278" i="1"/>
  <c r="C20" i="10" s="1"/>
  <c r="L279" i="1"/>
  <c r="L280" i="1"/>
  <c r="L287" i="1"/>
  <c r="L301" i="1" s="1"/>
  <c r="L288" i="1"/>
  <c r="L289" i="1"/>
  <c r="E103" i="2" s="1"/>
  <c r="L290" i="1"/>
  <c r="L292" i="1"/>
  <c r="C15" i="10" s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E104" i="2" s="1"/>
  <c r="L311" i="1"/>
  <c r="L312" i="1"/>
  <c r="L313" i="1"/>
  <c r="L314" i="1"/>
  <c r="L315" i="1"/>
  <c r="L316" i="1"/>
  <c r="L317" i="1"/>
  <c r="H652" i="1" s="1"/>
  <c r="L318" i="1"/>
  <c r="L325" i="1"/>
  <c r="L326" i="1"/>
  <c r="E106" i="2" s="1"/>
  <c r="L327" i="1"/>
  <c r="L252" i="1"/>
  <c r="L253" i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3" i="2"/>
  <c r="F2" i="11"/>
  <c r="L603" i="1"/>
  <c r="H653" i="1"/>
  <c r="L602" i="1"/>
  <c r="G653" i="1" s="1"/>
  <c r="L601" i="1"/>
  <c r="F653" i="1" s="1"/>
  <c r="I653" i="1" s="1"/>
  <c r="C40" i="10"/>
  <c r="F52" i="1"/>
  <c r="C48" i="2"/>
  <c r="G52" i="1"/>
  <c r="H52" i="1"/>
  <c r="E48" i="2" s="1"/>
  <c r="I52" i="1"/>
  <c r="C35" i="10" s="1"/>
  <c r="F71" i="1"/>
  <c r="C49" i="2" s="1"/>
  <c r="C54" i="2" s="1"/>
  <c r="C55" i="2" s="1"/>
  <c r="F86" i="1"/>
  <c r="C50" i="2"/>
  <c r="F103" i="1"/>
  <c r="G103" i="1"/>
  <c r="H71" i="1"/>
  <c r="H104" i="1" s="1"/>
  <c r="H185" i="1" s="1"/>
  <c r="G619" i="1" s="1"/>
  <c r="J619" i="1" s="1"/>
  <c r="H86" i="1"/>
  <c r="H103" i="1"/>
  <c r="I103" i="1"/>
  <c r="J103" i="1"/>
  <c r="J104" i="1"/>
  <c r="F113" i="1"/>
  <c r="F128" i="1"/>
  <c r="F132" i="1" s="1"/>
  <c r="C38" i="10" s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G139" i="1"/>
  <c r="G154" i="1"/>
  <c r="G161" i="1"/>
  <c r="H139" i="1"/>
  <c r="H154" i="1"/>
  <c r="I139" i="1"/>
  <c r="I154" i="1"/>
  <c r="I161" i="1"/>
  <c r="C10" i="10"/>
  <c r="C12" i="10"/>
  <c r="L242" i="1"/>
  <c r="C23" i="10" s="1"/>
  <c r="L324" i="1"/>
  <c r="L246" i="1"/>
  <c r="C25" i="10"/>
  <c r="L260" i="1"/>
  <c r="C26" i="10" s="1"/>
  <c r="L261" i="1"/>
  <c r="L341" i="1"/>
  <c r="E134" i="2" s="1"/>
  <c r="L342" i="1"/>
  <c r="I655" i="1"/>
  <c r="I660" i="1"/>
  <c r="G651" i="1"/>
  <c r="G652" i="1"/>
  <c r="I659" i="1"/>
  <c r="C6" i="10"/>
  <c r="C5" i="10"/>
  <c r="C42" i="10"/>
  <c r="C32" i="10"/>
  <c r="L366" i="1"/>
  <c r="L367" i="1"/>
  <c r="C29" i="10" s="1"/>
  <c r="L368" i="1"/>
  <c r="L369" i="1"/>
  <c r="L370" i="1"/>
  <c r="L371" i="1"/>
  <c r="F122" i="2" s="1"/>
  <c r="F136" i="2" s="1"/>
  <c r="L372" i="1"/>
  <c r="B2" i="10"/>
  <c r="L336" i="1"/>
  <c r="L337" i="1"/>
  <c r="L343" i="1" s="1"/>
  <c r="L338" i="1"/>
  <c r="L339" i="1"/>
  <c r="K343" i="1"/>
  <c r="L511" i="1"/>
  <c r="F539" i="1" s="1"/>
  <c r="L512" i="1"/>
  <c r="F540" i="1"/>
  <c r="L513" i="1"/>
  <c r="F541" i="1"/>
  <c r="L516" i="1"/>
  <c r="G539" i="1"/>
  <c r="L517" i="1"/>
  <c r="G540" i="1" s="1"/>
  <c r="G542" i="1" s="1"/>
  <c r="L518" i="1"/>
  <c r="G541" i="1" s="1"/>
  <c r="L521" i="1"/>
  <c r="H539" i="1" s="1"/>
  <c r="L522" i="1"/>
  <c r="H540" i="1" s="1"/>
  <c r="L523" i="1"/>
  <c r="H541" i="1" s="1"/>
  <c r="L526" i="1"/>
  <c r="I539" i="1"/>
  <c r="L527" i="1"/>
  <c r="I540" i="1"/>
  <c r="L528" i="1"/>
  <c r="I541" i="1" s="1"/>
  <c r="I542" i="1" s="1"/>
  <c r="L531" i="1"/>
  <c r="J539" i="1"/>
  <c r="L532" i="1"/>
  <c r="L534" i="1" s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D19" i="2" s="1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D32" i="2" s="1"/>
  <c r="E22" i="2"/>
  <c r="E32" i="2" s="1"/>
  <c r="F22" i="2"/>
  <c r="I440" i="1"/>
  <c r="J23" i="1" s="1"/>
  <c r="C23" i="2"/>
  <c r="D23" i="2"/>
  <c r="E23" i="2"/>
  <c r="F23" i="2"/>
  <c r="I441" i="1"/>
  <c r="J24" i="1" s="1"/>
  <c r="G23" i="2" s="1"/>
  <c r="C24" i="2"/>
  <c r="C32" i="2" s="1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F43" i="2" s="1"/>
  <c r="C35" i="2"/>
  <c r="C42" i="2" s="1"/>
  <c r="C43" i="2" s="1"/>
  <c r="D35" i="2"/>
  <c r="E35" i="2"/>
  <c r="E42" i="2" s="1"/>
  <c r="E43" i="2" s="1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F41" i="2"/>
  <c r="I449" i="1"/>
  <c r="J41" i="1"/>
  <c r="G40" i="2" s="1"/>
  <c r="C41" i="2"/>
  <c r="D41" i="2"/>
  <c r="E41" i="2"/>
  <c r="D42" i="2"/>
  <c r="D43" i="2" s="1"/>
  <c r="D48" i="2"/>
  <c r="F48" i="2"/>
  <c r="E49" i="2"/>
  <c r="E50" i="2"/>
  <c r="E51" i="2"/>
  <c r="E54" i="2" s="1"/>
  <c r="E53" i="2"/>
  <c r="C51" i="2"/>
  <c r="D51" i="2"/>
  <c r="D54" i="2" s="1"/>
  <c r="D55" i="2" s="1"/>
  <c r="F51" i="2"/>
  <c r="F54" i="2" s="1"/>
  <c r="D52" i="2"/>
  <c r="C53" i="2"/>
  <c r="D53" i="2"/>
  <c r="F53" i="2"/>
  <c r="C58" i="2"/>
  <c r="C59" i="2"/>
  <c r="C61" i="2"/>
  <c r="D61" i="2"/>
  <c r="E61" i="2"/>
  <c r="E62" i="2" s="1"/>
  <c r="E71" i="2"/>
  <c r="E72" i="2"/>
  <c r="E68" i="2"/>
  <c r="E69" i="2"/>
  <c r="E70" i="2" s="1"/>
  <c r="F61" i="2"/>
  <c r="F62" i="2"/>
  <c r="G61" i="2"/>
  <c r="G62" i="2" s="1"/>
  <c r="G69" i="2"/>
  <c r="G70" i="2" s="1"/>
  <c r="D62" i="2"/>
  <c r="C64" i="2"/>
  <c r="F64" i="2"/>
  <c r="F70" i="2" s="1"/>
  <c r="F73" i="2" s="1"/>
  <c r="C65" i="2"/>
  <c r="F65" i="2"/>
  <c r="C66" i="2"/>
  <c r="C67" i="2"/>
  <c r="C68" i="2"/>
  <c r="F68" i="2"/>
  <c r="C69" i="2"/>
  <c r="D69" i="2"/>
  <c r="D70" i="2"/>
  <c r="D73" i="2" s="1"/>
  <c r="D71" i="2"/>
  <c r="F69" i="2"/>
  <c r="C71" i="2"/>
  <c r="C72" i="2"/>
  <c r="C77" i="2"/>
  <c r="D77" i="2"/>
  <c r="D83" i="2" s="1"/>
  <c r="D80" i="2"/>
  <c r="D81" i="2"/>
  <c r="E77" i="2"/>
  <c r="F77" i="2"/>
  <c r="F83" i="2" s="1"/>
  <c r="C79" i="2"/>
  <c r="C83" i="2" s="1"/>
  <c r="E79" i="2"/>
  <c r="F79" i="2"/>
  <c r="C80" i="2"/>
  <c r="E80" i="2"/>
  <c r="F80" i="2"/>
  <c r="C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C90" i="2"/>
  <c r="C91" i="2"/>
  <c r="C92" i="2"/>
  <c r="C93" i="2"/>
  <c r="C94" i="2"/>
  <c r="C95" i="2"/>
  <c r="D89" i="2"/>
  <c r="E89" i="2"/>
  <c r="E90" i="2"/>
  <c r="E91" i="2"/>
  <c r="E92" i="2"/>
  <c r="E93" i="2"/>
  <c r="E94" i="2"/>
  <c r="F89" i="2"/>
  <c r="G89" i="2"/>
  <c r="D90" i="2"/>
  <c r="G90" i="2"/>
  <c r="G95" i="2" s="1"/>
  <c r="D91" i="2"/>
  <c r="F91" i="2"/>
  <c r="D92" i="2"/>
  <c r="F92" i="2"/>
  <c r="D93" i="2"/>
  <c r="F93" i="2"/>
  <c r="D94" i="2"/>
  <c r="F94" i="2"/>
  <c r="C101" i="2"/>
  <c r="C103" i="2"/>
  <c r="C104" i="2"/>
  <c r="C105" i="2"/>
  <c r="C106" i="2"/>
  <c r="D107" i="2"/>
  <c r="F107" i="2"/>
  <c r="G107" i="2"/>
  <c r="E111" i="2"/>
  <c r="C112" i="2"/>
  <c r="E114" i="2"/>
  <c r="E115" i="2"/>
  <c r="E116" i="2"/>
  <c r="E117" i="2"/>
  <c r="F120" i="2"/>
  <c r="G120" i="2"/>
  <c r="C122" i="2"/>
  <c r="E122" i="2"/>
  <c r="F126" i="2"/>
  <c r="D126" i="2"/>
  <c r="D136" i="2" s="1"/>
  <c r="E126" i="2"/>
  <c r="E127" i="2"/>
  <c r="E129" i="2"/>
  <c r="E135" i="2"/>
  <c r="K411" i="1"/>
  <c r="K419" i="1"/>
  <c r="K426" i="1" s="1"/>
  <c r="G126" i="2" s="1"/>
  <c r="G136" i="2" s="1"/>
  <c r="K425" i="1"/>
  <c r="L255" i="1"/>
  <c r="C127" i="2"/>
  <c r="L256" i="1"/>
  <c r="C128" i="2" s="1"/>
  <c r="L257" i="1"/>
  <c r="C129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/>
  <c r="G153" i="2" s="1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493" i="1"/>
  <c r="K493" i="1" s="1"/>
  <c r="C156" i="2"/>
  <c r="H493" i="1"/>
  <c r="D156" i="2"/>
  <c r="I493" i="1"/>
  <c r="E156" i="2" s="1"/>
  <c r="J493" i="1"/>
  <c r="F156" i="2"/>
  <c r="F19" i="1"/>
  <c r="G607" i="1" s="1"/>
  <c r="G19" i="1"/>
  <c r="H19" i="1"/>
  <c r="G609" i="1"/>
  <c r="J609" i="1" s="1"/>
  <c r="I19" i="1"/>
  <c r="F33" i="1"/>
  <c r="G33" i="1"/>
  <c r="G44" i="1" s="1"/>
  <c r="H608" i="1" s="1"/>
  <c r="H33" i="1"/>
  <c r="I33" i="1"/>
  <c r="F43" i="1"/>
  <c r="G43" i="1"/>
  <c r="H43" i="1"/>
  <c r="G614" i="1" s="1"/>
  <c r="J614" i="1" s="1"/>
  <c r="I43" i="1"/>
  <c r="I44" i="1"/>
  <c r="H610" i="1" s="1"/>
  <c r="F169" i="1"/>
  <c r="F184" i="1"/>
  <c r="I169" i="1"/>
  <c r="F175" i="1"/>
  <c r="G175" i="1"/>
  <c r="G184" i="1" s="1"/>
  <c r="H175" i="1"/>
  <c r="I175" i="1"/>
  <c r="J175" i="1"/>
  <c r="J184" i="1"/>
  <c r="F180" i="1"/>
  <c r="G180" i="1"/>
  <c r="H180" i="1"/>
  <c r="H184" i="1" s="1"/>
  <c r="I180" i="1"/>
  <c r="I184" i="1"/>
  <c r="F203" i="1"/>
  <c r="F249" i="1" s="1"/>
  <c r="F263" i="1" s="1"/>
  <c r="G203" i="1"/>
  <c r="H203" i="1"/>
  <c r="I203" i="1"/>
  <c r="J203" i="1"/>
  <c r="K203" i="1"/>
  <c r="F221" i="1"/>
  <c r="G221" i="1"/>
  <c r="G249" i="1" s="1"/>
  <c r="G263" i="1" s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H400" i="1" s="1"/>
  <c r="H634" i="1" s="1"/>
  <c r="I385" i="1"/>
  <c r="F393" i="1"/>
  <c r="F400" i="1" s="1"/>
  <c r="H633" i="1" s="1"/>
  <c r="G393" i="1"/>
  <c r="H393" i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F426" i="1"/>
  <c r="G411" i="1"/>
  <c r="G426" i="1" s="1"/>
  <c r="H411" i="1"/>
  <c r="H426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J426" i="1" s="1"/>
  <c r="L421" i="1"/>
  <c r="L425" i="1" s="1"/>
  <c r="L422" i="1"/>
  <c r="L423" i="1"/>
  <c r="L424" i="1"/>
  <c r="F425" i="1"/>
  <c r="G425" i="1"/>
  <c r="H425" i="1"/>
  <c r="I425" i="1"/>
  <c r="J425" i="1"/>
  <c r="F438" i="1"/>
  <c r="G629" i="1"/>
  <c r="G438" i="1"/>
  <c r="H438" i="1"/>
  <c r="G631" i="1" s="1"/>
  <c r="J631" i="1" s="1"/>
  <c r="F444" i="1"/>
  <c r="F451" i="1" s="1"/>
  <c r="H629" i="1" s="1"/>
  <c r="J629" i="1" s="1"/>
  <c r="G444" i="1"/>
  <c r="G451" i="1" s="1"/>
  <c r="H630" i="1" s="1"/>
  <c r="H444" i="1"/>
  <c r="H451" i="1" s="1"/>
  <c r="H631" i="1" s="1"/>
  <c r="F450" i="1"/>
  <c r="G450" i="1"/>
  <c r="H450" i="1"/>
  <c r="I450" i="1"/>
  <c r="F460" i="1"/>
  <c r="F466" i="1" s="1"/>
  <c r="H612" i="1" s="1"/>
  <c r="G460" i="1"/>
  <c r="H460" i="1"/>
  <c r="I460" i="1"/>
  <c r="J460" i="1"/>
  <c r="F464" i="1"/>
  <c r="G464" i="1"/>
  <c r="H464" i="1"/>
  <c r="H466" i="1" s="1"/>
  <c r="H614" i="1" s="1"/>
  <c r="I464" i="1"/>
  <c r="I466" i="1" s="1"/>
  <c r="H615" i="1" s="1"/>
  <c r="J615" i="1" s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K514" i="1"/>
  <c r="K535" i="1"/>
  <c r="L514" i="1"/>
  <c r="F519" i="1"/>
  <c r="G519" i="1"/>
  <c r="G535" i="1" s="1"/>
  <c r="H519" i="1"/>
  <c r="H535" i="1" s="1"/>
  <c r="I519" i="1"/>
  <c r="J519" i="1"/>
  <c r="J535" i="1" s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/>
  <c r="L548" i="1"/>
  <c r="L549" i="1"/>
  <c r="F550" i="1"/>
  <c r="F561" i="1"/>
  <c r="G550" i="1"/>
  <c r="G561" i="1" s="1"/>
  <c r="H550" i="1"/>
  <c r="H561" i="1" s="1"/>
  <c r="I550" i="1"/>
  <c r="I561" i="1" s="1"/>
  <c r="J550" i="1"/>
  <c r="K550" i="1"/>
  <c r="L552" i="1"/>
  <c r="L555" i="1" s="1"/>
  <c r="L561" i="1" s="1"/>
  <c r="L553" i="1"/>
  <c r="L554" i="1"/>
  <c r="F555" i="1"/>
  <c r="G555" i="1"/>
  <c r="H555" i="1"/>
  <c r="I555" i="1"/>
  <c r="J555" i="1"/>
  <c r="K555" i="1"/>
  <c r="K561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H639" i="1" s="1"/>
  <c r="I588" i="1"/>
  <c r="H640" i="1"/>
  <c r="J588" i="1"/>
  <c r="H641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G608" i="1"/>
  <c r="G610" i="1"/>
  <c r="J610" i="1" s="1"/>
  <c r="G612" i="1"/>
  <c r="G613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J633" i="1" s="1"/>
  <c r="G634" i="1"/>
  <c r="J634" i="1" s="1"/>
  <c r="G639" i="1"/>
  <c r="J639" i="1" s="1"/>
  <c r="G641" i="1"/>
  <c r="G642" i="1"/>
  <c r="H642" i="1"/>
  <c r="G643" i="1"/>
  <c r="J643" i="1" s="1"/>
  <c r="H643" i="1"/>
  <c r="G644" i="1"/>
  <c r="J644" i="1" s="1"/>
  <c r="H644" i="1"/>
  <c r="G645" i="1"/>
  <c r="H645" i="1"/>
  <c r="J645" i="1"/>
  <c r="E83" i="2"/>
  <c r="C62" i="2"/>
  <c r="E19" i="2"/>
  <c r="D17" i="13"/>
  <c r="C17" i="13"/>
  <c r="D14" i="13"/>
  <c r="C14" i="13"/>
  <c r="D7" i="13"/>
  <c r="C7" i="13"/>
  <c r="D5" i="13"/>
  <c r="G149" i="2"/>
  <c r="E8" i="13"/>
  <c r="C8" i="13"/>
  <c r="D119" i="2"/>
  <c r="D120" i="2" s="1"/>
  <c r="C115" i="2"/>
  <c r="C111" i="2"/>
  <c r="C110" i="2"/>
  <c r="E105" i="2"/>
  <c r="E102" i="2"/>
  <c r="F652" i="1"/>
  <c r="I652" i="1" s="1"/>
  <c r="F651" i="1"/>
  <c r="C24" i="10"/>
  <c r="C16" i="10"/>
  <c r="G54" i="2"/>
  <c r="G55" i="2" s="1"/>
  <c r="A40" i="12"/>
  <c r="A22" i="12"/>
  <c r="C19" i="2"/>
  <c r="G330" i="1"/>
  <c r="G344" i="1" s="1"/>
  <c r="H330" i="1"/>
  <c r="H344" i="1" s="1"/>
  <c r="H161" i="1"/>
  <c r="L393" i="1"/>
  <c r="C131" i="2"/>
  <c r="H651" i="1"/>
  <c r="I651" i="1"/>
  <c r="G466" i="1"/>
  <c r="H613" i="1" s="1"/>
  <c r="J613" i="1" s="1"/>
  <c r="J642" i="1"/>
  <c r="G104" i="1"/>
  <c r="G185" i="1" s="1"/>
  <c r="G618" i="1" s="1"/>
  <c r="J618" i="1" s="1"/>
  <c r="J641" i="1"/>
  <c r="H249" i="1"/>
  <c r="H263" i="1" s="1"/>
  <c r="H25" i="13"/>
  <c r="H33" i="13"/>
  <c r="C25" i="13"/>
  <c r="D18" i="13"/>
  <c r="C18" i="13" s="1"/>
  <c r="E16" i="13"/>
  <c r="C16" i="13" s="1"/>
  <c r="K249" i="1"/>
  <c r="K263" i="1"/>
  <c r="G635" i="1"/>
  <c r="G155" i="2"/>
  <c r="F19" i="2"/>
  <c r="F161" i="1"/>
  <c r="C39" i="10" s="1"/>
  <c r="F104" i="1"/>
  <c r="C70" i="2"/>
  <c r="C73" i="2" s="1"/>
  <c r="H44" i="1"/>
  <c r="H609" i="1"/>
  <c r="F44" i="1"/>
  <c r="H607" i="1"/>
  <c r="C96" i="2" l="1"/>
  <c r="L535" i="1"/>
  <c r="L426" i="1"/>
  <c r="G628" i="1" s="1"/>
  <c r="J628" i="1" s="1"/>
  <c r="G156" i="2"/>
  <c r="J33" i="1"/>
  <c r="G22" i="2"/>
  <c r="G32" i="2" s="1"/>
  <c r="F185" i="1"/>
  <c r="G617" i="1" s="1"/>
  <c r="J617" i="1" s="1"/>
  <c r="J263" i="1"/>
  <c r="H638" i="1"/>
  <c r="E73" i="2"/>
  <c r="J185" i="1"/>
  <c r="E55" i="2"/>
  <c r="G33" i="13"/>
  <c r="J607" i="1"/>
  <c r="K541" i="1"/>
  <c r="E107" i="2"/>
  <c r="E137" i="2" s="1"/>
  <c r="H662" i="1"/>
  <c r="H657" i="1"/>
  <c r="G96" i="2"/>
  <c r="D96" i="2"/>
  <c r="C27" i="10"/>
  <c r="G625" i="1"/>
  <c r="J625" i="1" s="1"/>
  <c r="J630" i="1"/>
  <c r="G9" i="2"/>
  <c r="G19" i="2" s="1"/>
  <c r="J19" i="1"/>
  <c r="G611" i="1" s="1"/>
  <c r="C130" i="2"/>
  <c r="C133" i="2" s="1"/>
  <c r="L400" i="1"/>
  <c r="K539" i="1"/>
  <c r="F542" i="1"/>
  <c r="J612" i="1"/>
  <c r="J638" i="1"/>
  <c r="G137" i="2"/>
  <c r="F137" i="2"/>
  <c r="J43" i="1"/>
  <c r="G36" i="2"/>
  <c r="G42" i="2" s="1"/>
  <c r="G43" i="2" s="1"/>
  <c r="J624" i="1"/>
  <c r="J608" i="1"/>
  <c r="E136" i="2"/>
  <c r="D137" i="2"/>
  <c r="G73" i="2"/>
  <c r="F55" i="2"/>
  <c r="F96" i="2" s="1"/>
  <c r="H542" i="1"/>
  <c r="D15" i="13"/>
  <c r="C15" i="13" s="1"/>
  <c r="C5" i="13"/>
  <c r="L374" i="1"/>
  <c r="G626" i="1" s="1"/>
  <c r="J626" i="1" s="1"/>
  <c r="J540" i="1"/>
  <c r="J542" i="1" s="1"/>
  <c r="L604" i="1"/>
  <c r="C102" i="2"/>
  <c r="C107" i="2" s="1"/>
  <c r="I104" i="1"/>
  <c r="I185" i="1" s="1"/>
  <c r="G620" i="1" s="1"/>
  <c r="J620" i="1" s="1"/>
  <c r="I438" i="1"/>
  <c r="G632" i="1" s="1"/>
  <c r="J632" i="1" s="1"/>
  <c r="E13" i="13"/>
  <c r="K490" i="1"/>
  <c r="E112" i="2"/>
  <c r="L282" i="1"/>
  <c r="K330" i="1"/>
  <c r="K344" i="1" s="1"/>
  <c r="L221" i="1"/>
  <c r="G650" i="1" s="1"/>
  <c r="G654" i="1" s="1"/>
  <c r="C114" i="2"/>
  <c r="C113" i="2"/>
  <c r="C120" i="2" s="1"/>
  <c r="C134" i="2"/>
  <c r="L203" i="1"/>
  <c r="G640" i="1"/>
  <c r="J640" i="1" s="1"/>
  <c r="E110" i="2"/>
  <c r="E120" i="2" s="1"/>
  <c r="C21" i="10"/>
  <c r="C28" i="10" s="1"/>
  <c r="C116" i="2"/>
  <c r="I444" i="1"/>
  <c r="I451" i="1" s="1"/>
  <c r="H632" i="1" s="1"/>
  <c r="C30" i="10" l="1"/>
  <c r="D10" i="10"/>
  <c r="D16" i="10"/>
  <c r="D22" i="10"/>
  <c r="D13" i="10"/>
  <c r="D23" i="10"/>
  <c r="D25" i="10"/>
  <c r="D24" i="10"/>
  <c r="D11" i="10"/>
  <c r="D18" i="10"/>
  <c r="D15" i="10"/>
  <c r="D19" i="10"/>
  <c r="D12" i="10"/>
  <c r="D20" i="10"/>
  <c r="D26" i="10"/>
  <c r="D17" i="10"/>
  <c r="D27" i="10"/>
  <c r="E96" i="2"/>
  <c r="J611" i="1"/>
  <c r="K542" i="1"/>
  <c r="G621" i="1"/>
  <c r="J621" i="1" s="1"/>
  <c r="G636" i="1"/>
  <c r="J636" i="1" s="1"/>
  <c r="F650" i="1"/>
  <c r="L249" i="1"/>
  <c r="L263" i="1" s="1"/>
  <c r="G622" i="1" s="1"/>
  <c r="J622" i="1" s="1"/>
  <c r="G627" i="1"/>
  <c r="J627" i="1" s="1"/>
  <c r="H636" i="1"/>
  <c r="C136" i="2"/>
  <c r="C137" i="2" s="1"/>
  <c r="D31" i="13"/>
  <c r="L330" i="1"/>
  <c r="L344" i="1" s="1"/>
  <c r="G623" i="1" s="1"/>
  <c r="J623" i="1" s="1"/>
  <c r="K540" i="1"/>
  <c r="C36" i="10"/>
  <c r="G657" i="1"/>
  <c r="G662" i="1"/>
  <c r="J44" i="1"/>
  <c r="H611" i="1" s="1"/>
  <c r="G616" i="1"/>
  <c r="J616" i="1" s="1"/>
  <c r="D21" i="10"/>
  <c r="C13" i="13"/>
  <c r="E33" i="13"/>
  <c r="D35" i="13" s="1"/>
  <c r="C31" i="13" l="1"/>
  <c r="D33" i="13"/>
  <c r="D36" i="13" s="1"/>
  <c r="I650" i="1"/>
  <c r="I654" i="1" s="1"/>
  <c r="F654" i="1"/>
  <c r="C41" i="10"/>
  <c r="D28" i="10"/>
  <c r="H646" i="1"/>
  <c r="F657" i="1" l="1"/>
  <c r="F662" i="1"/>
  <c r="C4" i="10" s="1"/>
  <c r="I657" i="1"/>
  <c r="I662" i="1"/>
  <c r="C7" i="10" s="1"/>
  <c r="D40" i="10"/>
  <c r="D37" i="10"/>
  <c r="D35" i="10"/>
  <c r="D38" i="10"/>
  <c r="D39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6F0292F-EE10-4B71-8D21-77D230798A63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61D61DF-85FC-4B14-925F-01E45721729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66A4DFC-BA91-44DF-8D7D-2F2C1C2F599F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57FC36A-23A2-4233-A0AE-528C5F71FD83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30517B5-141D-485B-8112-177102600E0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52A347C-669E-40CA-8FC2-AAD51B5CEE1D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29FF3FB-BBA9-4759-8A35-643B2F8C4C05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A6558C7-9F76-4BA6-9FC9-B1E6924444F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CFC611A3-A7FA-4137-AE03-5DFAF9AECE1C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5D88640-EE6E-4D63-A57D-0DF41F298B6C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1677D4D2-5E38-4131-BA78-FAA40DE58B7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0D17AAF-3F59-487E-9A7A-C880953C953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<sst xmlns="http://schemas.openxmlformats.org/spreadsheetml/2006/main" count="3860" uniqueCount="897">
  <si>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</si>
  <si>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</si>
  <si>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</si>
  <si>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</si>
  <si>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</si>
  <si>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</si>
  <si>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</si>
  <si>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</si>
  <si>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</si>
  <si>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</si>
  <si>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</si>
  <si>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</si>
  <si>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</si>
  <si>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</si>
  <si>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</si>
  <si>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</si>
  <si>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</si>
  <si>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</si>
  <si>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</si>
  <si>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</si>
  <si>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</si>
  <si>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</si>
  <si>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</si>
  <si>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</si>
  <si>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</si>
  <si>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</si>
  <si>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</si>
  <si>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</si>
  <si>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</si>
  <si>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</si>
  <si>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</si>
  <si>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</si>
  <si>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</si>
  <si>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</si>
  <si>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</si>
  <si>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</si>
  <si>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</si>
  <si>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</si>
  <si>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</si>
  <si>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</si>
  <si>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</si>
  <si>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</si>
  <si>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</si>
  <si>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</si>
  <si>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</si>
  <si>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</si>
  <si>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</si>
  <si>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</si>
  <si>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</si>
  <si>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</si>
  <si>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</si>
  <si>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</si>
  <si>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</si>
  <si>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</si>
  <si>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</si>
  <si>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</si>
  <si>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</si>
  <si>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</si>
  <si>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</si>
  <si>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</si>
  <si>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</si>
  <si>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</si>
  <si>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</si>
  <si>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</si>
  <si>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</si>
  <si>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</si>
  <si>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</si>
  <si>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</si>
  <si>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</si>
  <si>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</si>
  <si>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</si>
  <si>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</si>
  <si>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</si>
  <si>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</si>
  <si>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</si>
  <si>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</si>
  <si>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</si>
  <si>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</si>
  <si>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</si>
  <si>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</si>
  <si>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</si>
  <si>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</si>
  <si>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</si>
  <si>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</si>
  <si>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</si>
  <si>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</si>
  <si>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</si>
  <si>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</si>
  <si>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</si>
  <si>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</si>
  <si>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</si>
  <si>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</si>
  <si>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</si>
  <si>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</si>
  <si>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</si>
  <si>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</si>
  <si>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</si>
  <si>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</si>
  <si>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</si>
  <si>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</si>
  <si>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</si>
  <si>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</si>
  <si>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</si>
  <si>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</si>
  <si>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</si>
  <si>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</si>
  <si>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</si>
  <si>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</si>
  <si>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</si>
  <si>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</si>
  <si>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</si>
  <si>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</si>
  <si>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</si>
  <si>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</si>
  <si>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</si>
  <si>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</si>
  <si>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</si>
  <si>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</si>
  <si>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</si>
  <si>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</si>
  <si>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</si>
  <si>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</si>
  <si>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</si>
  <si>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</si>
  <si>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</si>
  <si>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</si>
  <si>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</si>
  <si>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</si>
  <si>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</si>
  <si>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</si>
  <si>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</si>
  <si>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</si>
  <si>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</si>
  <si>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</si>
  <si>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</si>
  <si>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</si>
  <si>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</si>
  <si>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</si>
  <si>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</si>
  <si>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</si>
  <si>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</si>
  <si>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</si>
  <si>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</si>
  <si>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</si>
  <si>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</si>
  <si>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</si>
  <si>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</si>
  <si>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</si>
  <si>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</si>
  <si>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</si>
  <si>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</si>
  <si>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</si>
  <si>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</si>
  <si>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</si>
  <si>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</si>
  <si>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</si>
  <si>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</si>
  <si>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</si>
  <si>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</si>
  <si>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</si>
  <si>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</si>
  <si>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</si>
  <si>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</si>
  <si>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</si>
  <si>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</si>
  <si>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</si>
  <si>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</si>
  <si>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</si>
  <si>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</si>
  <si>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</si>
  <si>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</si>
  <si>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</si>
  <si>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</si>
  <si>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</si>
  <si>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</si>
  <si>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</si>
  <si>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</si>
  <si>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</si>
  <si>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</si>
  <si>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</si>
  <si>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</si>
  <si>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</si>
  <si>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</si>
  <si>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</si>
  <si>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</si>
  <si>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</si>
  <si>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</si>
  <si>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</si>
  <si>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</si>
  <si>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</si>
  <si>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</si>
  <si>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</si>
  <si>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</si>
  <si>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</si>
  <si>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</si>
  <si>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</si>
  <si>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</si>
  <si>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</si>
  <si>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</si>
  <si>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</si>
  <si>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</si>
  <si>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</si>
  <si>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</si>
  <si>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</si>
  <si>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</si>
  <si>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</si>
  <si>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</si>
  <si>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</si>
  <si>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</si>
  <si>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</si>
  <si>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</si>
  <si>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</si>
  <si>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</si>
  <si>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</si>
  <si>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</si>
  <si>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</si>
  <si>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</si>
  <si>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</si>
  <si>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</si>
  <si>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</si>
  <si>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</si>
  <si>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</si>
  <si>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</si>
  <si>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</si>
  <si>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</si>
  <si>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</si>
  <si>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</si>
  <si>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</si>
  <si>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</si>
  <si>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</si>
  <si>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</si>
  <si>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</si>
  <si>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</si>
  <si>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</si>
  <si>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</si>
  <si>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</si>
  <si>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</si>
  <si>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</si>
  <si>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</si>
  <si>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</si>
  <si>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</si>
  <si>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</si>
  <si>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</si>
  <si>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</si>
  <si>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</si>
  <si>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</si>
  <si>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</si>
  <si>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</si>
  <si>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</si>
  <si>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</si>
  <si>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</si>
  <si>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</si>
  <si>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</si>
  <si>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</si>
  <si>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</si>
  <si>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</si>
  <si>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</si>
  <si>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</si>
  <si>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</si>
  <si>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</si>
  <si>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</si>
  <si>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</si>
  <si>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</si>
  <si>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</si>
  <si>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</si>
  <si>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</si>
  <si>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</si>
  <si>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</si>
  <si>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</si>
  <si>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</si>
  <si>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</si>
  <si>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</si>
  <si>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</si>
  <si>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</si>
  <si>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</si>
  <si>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</si>
  <si>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</si>
  <si>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</si>
  <si>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</si>
  <si>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</si>
  <si>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</si>
  <si>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</si>
  <si>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</si>
  <si>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</si>
  <si>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</si>
  <si>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</si>
  <si>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</si>
  <si>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</si>
  <si>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</si>
  <si>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</si>
  <si>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</si>
  <si>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</si>
  <si>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</si>
  <si>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</si>
  <si>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</si>
  <si>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</si>
  <si>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</si>
  <si>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</si>
  <si>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</si>
  <si>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</si>
  <si>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</si>
  <si>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</si>
  <si>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</si>
  <si>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</si>
  <si>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</si>
  <si>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</si>
  <si>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</si>
  <si>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</si>
  <si>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</si>
  <si>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</si>
  <si>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</si>
  <si>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</si>
  <si>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</si>
  <si>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</si>
  <si>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</si>
  <si>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</si>
  <si>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</si>
  <si>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</si>
  <si>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</si>
  <si>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</si>
  <si>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</si>
  <si>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</si>
  <si>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</si>
  <si>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</si>
  <si>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</si>
  <si>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</si>
  <si>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</si>
  <si>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</si>
  <si>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</si>
  <si>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</si>
  <si>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</si>
  <si>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</si>
  <si>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</si>
  <si>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</si>
  <si>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</si>
  <si>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</si>
  <si>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</si>
  <si>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</si>
  <si>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</si>
  <si>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</si>
  <si>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</si>
  <si>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</si>
  <si>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</si>
  <si>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</si>
  <si>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</si>
  <si>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</si>
  <si>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</si>
  <si>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</si>
  <si>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</si>
  <si>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</si>
  <si>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</si>
  <si>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</si>
  <si>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</si>
  <si>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</si>
  <si>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</si>
  <si>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</si>
  <si>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</si>
  <si>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</si>
  <si>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</si>
  <si>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</si>
  <si>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</si>
  <si>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</si>
  <si>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</si>
  <si>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</si>
  <si>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</si>
  <si>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</si>
  <si>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</si>
  <si>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</si>
  <si>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</si>
  <si>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</si>
  <si>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</si>
  <si>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</si>
  <si>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</si>
  <si>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</si>
  <si>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</si>
  <si>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</si>
  <si>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</si>
  <si>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</si>
  <si>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</si>
  <si>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</si>
  <si>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</si>
  <si>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</si>
  <si>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</si>
  <si>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</si>
  <si>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</si>
  <si>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</si>
  <si>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</si>
  <si>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</si>
  <si>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</si>
  <si>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</si>
  <si>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</si>
  <si>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</si>
  <si>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</si>
  <si>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</si>
  <si>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</si>
  <si>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</si>
  <si>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</si>
  <si>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</si>
  <si>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</si>
  <si>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</si>
  <si>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</si>
  <si>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</si>
  <si>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</si>
  <si>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</si>
  <si>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</si>
  <si>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</si>
  <si>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</si>
  <si>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</si>
  <si>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</si>
  <si>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</si>
  <si>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</si>
  <si>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</si>
  <si>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</si>
  <si>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</si>
  <si>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</si>
  <si>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</si>
  <si>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</si>
  <si>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</si>
  <si>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</si>
  <si>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</si>
  <si>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</si>
  <si>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</si>
  <si>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</si>
  <si>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</si>
  <si>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</si>
  <si>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</si>
  <si>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</si>
  <si>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</si>
  <si>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</si>
  <si>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</si>
  <si>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</si>
  <si>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</si>
  <si>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</si>
  <si>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</si>
  <si>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</si>
  <si>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</si>
  <si>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</si>
  <si>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</si>
  <si>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</si>
  <si>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</si>
  <si>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</si>
  <si>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</si>
  <si>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</si>
  <si>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</si>
  <si>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</si>
  <si>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</si>
  <si>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</si>
  <si>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</si>
  <si>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</si>
  <si>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</si>
  <si>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</si>
  <si>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</si>
  <si>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</si>
  <si>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</si>
  <si>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</si>
  <si>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</si>
  <si>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</si>
  <si>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</si>
  <si>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</si>
  <si>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</si>
  <si>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</si>
  <si>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</si>
  <si>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</si>
  <si>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</si>
  <si>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</si>
  <si>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</si>
  <si>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</si>
  <si>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</si>
  <si>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</si>
  <si>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</si>
  <si>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</si>
  <si>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</si>
  <si>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</si>
  <si>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</si>
  <si>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</si>
  <si>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</si>
  <si>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</si>
  <si>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</si>
  <si>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</si>
  <si>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</si>
  <si>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</si>
  <si>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</si>
  <si>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</si>
  <si>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</si>
  <si>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</si>
  <si>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</si>
  <si>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</si>
  <si>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</si>
  <si>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</si>
  <si>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</si>
  <si>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</si>
  <si>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</si>
  <si>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</si>
  <si>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</si>
  <si>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</si>
  <si>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</si>
  <si>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</si>
  <si>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</si>
  <si>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</si>
  <si>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</si>
  <si>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</si>
  <si>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</si>
  <si>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</si>
  <si>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</si>
  <si>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</si>
  <si>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</si>
  <si>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</si>
  <si>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</si>
  <si>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</si>
  <si>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</si>
  <si>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</si>
  <si>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</si>
  <si>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</si>
  <si>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</si>
  <si>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</si>
  <si>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</si>
  <si>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</si>
  <si>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</si>
  <si>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</si>
  <si>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</si>
  <si>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</si>
  <si>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</si>
  <si>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</si>
  <si>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</si>
  <si>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</si>
  <si>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</si>
  <si>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</si>
  <si>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</si>
  <si>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</si>
  <si>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</si>
  <si>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</si>
  <si>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</si>
  <si>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</si>
  <si>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</si>
  <si>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</si>
  <si>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</si>
  <si>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</si>
  <si>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</si>
  <si>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</si>
  <si>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</si>
  <si>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</si>
  <si>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</si>
  <si>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</si>
  <si>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</si>
  <si>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</si>
  <si>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</si>
  <si>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</si>
  <si>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</si>
  <si>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</si>
  <si>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</si>
  <si>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</si>
  <si>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</si>
  <si>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</si>
  <si>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</si>
  <si>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</si>
  <si>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</si>
  <si>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</si>
  <si>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</si>
  <si>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</si>
  <si>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</si>
  <si>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</si>
  <si>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</si>
  <si>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</si>
  <si>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</si>
  <si>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</si>
  <si>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</si>
  <si>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</si>
  <si>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</si>
  <si>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</si>
  <si>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</si>
  <si>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</si>
  <si>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</si>
  <si>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</si>
  <si>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</si>
  <si>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</si>
  <si>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</si>
  <si>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</si>
  <si>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</si>
  <si>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</si>
  <si>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</si>
  <si>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</si>
  <si>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</si>
  <si>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</si>
  <si>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</si>
  <si>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</si>
  <si>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</si>
  <si>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</si>
  <si>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</si>
  <si>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</si>
  <si>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</si>
  <si>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</si>
  <si>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</si>
  <si>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</si>
  <si>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</si>
  <si>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</si>
  <si>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</si>
  <si>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</si>
  <si>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</si>
  <si>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</si>
  <si>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</si>
  <si>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</si>
  <si>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</si>
  <si>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</si>
  <si>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</si>
  <si>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</si>
  <si>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</si>
  <si>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</si>
  <si>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</si>
  <si>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</si>
  <si>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</si>
  <si>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</si>
  <si>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</si>
  <si>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</si>
  <si>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</si>
  <si>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</si>
  <si>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</si>
  <si>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</si>
  <si>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</si>
  <si>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</si>
  <si>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</si>
  <si>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</si>
  <si>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</si>
  <si>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</si>
  <si>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</si>
  <si>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</si>
  <si>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</si>
  <si>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</si>
  <si>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</si>
  <si>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</si>
  <si>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</si>
  <si>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</si>
  <si>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</si>
  <si>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</si>
  <si>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</si>
  <si>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</si>
  <si>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</si>
  <si>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</si>
  <si>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</si>
  <si>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</si>
  <si>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</si>
  <si>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</si>
  <si>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</si>
  <si>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</si>
  <si>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</si>
  <si>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</si>
  <si>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</si>
  <si>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</si>
  <si>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</si>
  <si>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</si>
  <si>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</si>
  <si>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</si>
  <si>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</si>
  <si>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</si>
  <si>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</si>
  <si>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</si>
  <si>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</si>
  <si>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</si>
  <si>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</si>
  <si>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</si>
  <si>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</si>
  <si>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</si>
  <si>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</si>
  <si>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</si>
  <si>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</si>
  <si>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</si>
  <si>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</si>
  <si>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</si>
  <si>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</si>
  <si>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</si>
  <si>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</si>
  <si>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</si>
  <si>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</si>
  <si>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</si>
  <si>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</si>
  <si>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</si>
  <si>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</si>
  <si>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</si>
  <si>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</si>
  <si>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</si>
  <si>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</si>
  <si>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</si>
  <si>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</si>
  <si>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</si>
  <si>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</si>
  <si>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</si>
  <si>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</si>
  <si>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</si>
  <si>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</si>
  <si>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</si>
  <si>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</si>
  <si>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</si>
  <si>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</si>
  <si>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</si>
  <si>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</si>
  <si>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</si>
  <si>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</si>
  <si>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</si>
  <si>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</si>
  <si>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</si>
  <si>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</si>
  <si>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</si>
  <si>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</si>
  <si>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</si>
  <si>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</si>
  <si>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</si>
  <si>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</si>
  <si>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</si>
  <si>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</si>
  <si>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</si>
  <si>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</si>
  <si>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</si>
  <si>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</si>
  <si>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</si>
  <si>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</si>
  <si>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</si>
  <si>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</si>
  <si>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</si>
  <si>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</si>
  <si>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</si>
  <si>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</si>
  <si>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</si>
  <si>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</si>
  <si>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</si>
  <si>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</si>
  <si>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</si>
  <si>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</si>
  <si>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</si>
  <si>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</si>
  <si>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</si>
  <si>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</si>
  <si>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</si>
  <si>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</si>
  <si>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</si>
  <si>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</si>
  <si>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</si>
  <si>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</si>
  <si>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</si>
  <si>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</si>
  <si>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</si>
  <si>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</si>
  <si>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</si>
  <si>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</si>
  <si>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</si>
  <si>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</si>
  <si>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</si>
  <si>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</si>
  <si>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</si>
  <si>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</si>
  <si>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</si>
  <si>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</si>
  <si>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</si>
  <si>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</si>
  <si>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</si>
  <si>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</si>
  <si>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</si>
  <si>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</si>
  <si>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</si>
  <si>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</si>
  <si>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</si>
  <si>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</si>
  <si>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</si>
  <si>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</si>
  <si>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</si>
  <si>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</si>
  <si>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</si>
  <si>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</si>
  <si>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</si>
  <si>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</si>
  <si>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</si>
  <si>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</si>
  <si>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</si>
  <si>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</si>
  <si>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</si>
  <si>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</si>
  <si>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</si>
  <si>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</si>
  <si>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</si>
  <si>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</si>
  <si>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</si>
  <si>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</si>
  <si>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</si>
  <si>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</si>
  <si>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</si>
  <si>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</si>
  <si>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</si>
  <si>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</si>
  <si>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</si>
  <si>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</si>
  <si>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</si>
  <si>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</si>
  <si>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</si>
  <si>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</si>
  <si>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</si>
  <si>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</si>
  <si>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</si>
  <si>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</si>
  <si>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</si>
  <si>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</si>
  <si>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</si>
  <si>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</si>
  <si>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</si>
  <si>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</si>
  <si>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</si>
  <si>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</si>
  <si>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</si>
  <si>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</si>
  <si>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</si>
  <si>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</si>
  <si>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</si>
  <si>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</si>
  <si>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</si>
  <si>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</si>
  <si>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</si>
  <si>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</si>
  <si>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</si>
  <si>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</si>
  <si>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</si>
  <si>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</si>
  <si>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</si>
  <si>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</si>
  <si>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</si>
  <si>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</si>
  <si>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</si>
  <si>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</si>
  <si>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</si>
  <si>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</si>
  <si>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</si>
  <si>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</si>
  <si>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</si>
  <si>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</si>
  <si>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</si>
  <si>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</si>
  <si>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</si>
  <si>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</si>
  <si>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</si>
  <si>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</si>
  <si>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</si>
  <si>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</si>
  <si>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</si>
  <si>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</si>
  <si>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</si>
  <si>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</si>
  <si>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</si>
  <si>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</si>
  <si>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</si>
  <si>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</si>
  <si>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</si>
  <si>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</si>
  <si>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</si>
  <si>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</si>
  <si>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</si>
  <si>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</si>
  <si>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</si>
  <si>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</si>
  <si>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</si>
  <si>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</si>
  <si>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</si>
  <si>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</si>
  <si>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</si>
  <si>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</si>
  <si>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</si>
  <si>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</si>
  <si>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</si>
  <si>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</si>
  <si>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</si>
  <si>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</si>
  <si>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</si>
  <si>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</si>
  <si>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</si>
  <si>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</si>
  <si>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</si>
  <si>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</si>
  <si>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</si>
  <si>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</si>
  <si>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</si>
  <si>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</si>
  <si>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</si>
  <si>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</si>
  <si>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</si>
  <si>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</si>
  <si>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</si>
  <si>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</si>
  <si>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</si>
  <si>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</si>
  <si>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</si>
  <si>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</si>
  <si>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</si>
  <si>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</si>
  <si>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</si>
  <si>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</si>
  <si>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</si>
  <si>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</si>
  <si>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</si>
  <si>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</si>
  <si>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08/96</t>
  </si>
  <si>
    <t>02/17</t>
  </si>
  <si>
    <t>Gilmanton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</si>
</sst>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0BD9-6900-44D7-B653-B8CCE06446A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195</v>
      </c>
      <c r="C2" s="21">
        <v>195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1921318.87</v>
      </c>
      <c r="G9" s="18">
        <v>75</v>
      </c>
      <c r="H9" s="18"/>
      <c r="I9" s="18"/>
      <c r="J9" s="67">
        <f>SUM(I431)</f>
        <v>287887.61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0.91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77843.23</v>
      </c>
      <c r="G12" s="18">
        <v>9777.06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33111.949999999997</v>
      </c>
      <c r="G13" s="18">
        <v>3637.81</v>
      </c>
      <c r="H13" s="18">
        <v>81648.08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683.7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2032274.96</v>
      </c>
      <c r="G19" s="41">
        <f>SUM(G9:G18)</f>
        <v>14173.57</v>
      </c>
      <c r="H19" s="41">
        <f>SUM(H9:H18)</f>
        <v>81648.08</v>
      </c>
      <c r="I19" s="41">
        <f>SUM(I9:I18)</f>
        <v>0</v>
      </c>
      <c r="J19" s="41">
        <f>SUM(J9:J18)</f>
        <v>287887.61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9777.06</v>
      </c>
      <c r="G23" s="18"/>
      <c r="H23" s="18">
        <v>77843.23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1382859.42</v>
      </c>
      <c r="G24" s="18">
        <v>4958.54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118223.87</v>
      </c>
      <c r="G25" s="18"/>
      <c r="H25" s="18">
        <v>3804.85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640.75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1510860.35</v>
      </c>
      <c r="G33" s="41">
        <f>SUM(G23:G32)</f>
        <v>5599.29</v>
      </c>
      <c r="H33" s="41">
        <f>SUM(H23:H32)</f>
        <v>81648.08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8574.2800000000007</v>
      </c>
      <c r="H41" s="18"/>
      <c r="I41" s="18"/>
      <c r="J41" s="13">
        <f>SUM(I449)</f>
        <v>287887.61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521414.61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521414.61</v>
      </c>
      <c r="G43" s="41">
        <f>SUM(G35:G42)</f>
        <v>8574.2800000000007</v>
      </c>
      <c r="H43" s="41">
        <f>SUM(H35:H42)</f>
        <v>0</v>
      </c>
      <c r="I43" s="41">
        <f>SUM(I35:I42)</f>
        <v>0</v>
      </c>
      <c r="J43" s="41">
        <f>SUM(J35:J42)</f>
        <v>287887.61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2032274.96</v>
      </c>
      <c r="G44" s="41">
        <f>G43+G33</f>
        <v>14173.57</v>
      </c>
      <c r="H44" s="41">
        <f>H43+H33</f>
        <v>81648.08</v>
      </c>
      <c r="I44" s="41">
        <f>I43+I33</f>
        <v>0</v>
      </c>
      <c r="J44" s="41">
        <f>J43+J33</f>
        <v>287887.61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6380023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6380023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7951.51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25160.44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33111.949999999997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4077.26</v>
      </c>
      <c r="G88" s="18"/>
      <c r="H88" s="18"/>
      <c r="I88" s="18"/>
      <c r="J88" s="18">
        <v>21718.51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50669.599999999999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4077.26</v>
      </c>
      <c r="G103" s="41">
        <f>SUM(G88:G102)</f>
        <v>50669.599999999999</v>
      </c>
      <c r="H103" s="41">
        <f>SUM(H88:H102)</f>
        <v>0</v>
      </c>
      <c r="I103" s="41">
        <f>SUM(I88:I102)</f>
        <v>0</v>
      </c>
      <c r="J103" s="41">
        <f>SUM(J88:J102)</f>
        <v>21718.51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6417212.21</v>
      </c>
      <c r="G104" s="41">
        <f>G52+G103</f>
        <v>50669.599999999999</v>
      </c>
      <c r="H104" s="41">
        <f>H52+H71+H86+H103</f>
        <v>0</v>
      </c>
      <c r="I104" s="41">
        <f>I52+I103</f>
        <v>0</v>
      </c>
      <c r="J104" s="41">
        <f>J52+J103</f>
        <v>21718.51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1034872.47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1110074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37534.53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3916.16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2186397.1599999997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52148.13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171891.19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1463.4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224039.32</v>
      </c>
      <c r="G128" s="41">
        <f>SUM(G115:G127)</f>
        <v>1463.4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2410436.4799999995</v>
      </c>
      <c r="G132" s="41">
        <f>G113+SUM(G128:G129)</f>
        <v>1463.4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24800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33507.49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33507.49</v>
      </c>
      <c r="H139" s="41">
        <f>SUM(H137:H138)</f>
        <v>24800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67328.69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18771.36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148710.91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18207.349999999999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18207.349999999999</v>
      </c>
      <c r="G154" s="41">
        <f>SUM(G142:G153)</f>
        <v>0</v>
      </c>
      <c r="H154" s="41">
        <f>SUM(H142:H153)</f>
        <v>234810.96000000002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18207.349999999999</v>
      </c>
      <c r="G161" s="41">
        <f>G139+G154+SUM(G155:G160)</f>
        <v>33507.49</v>
      </c>
      <c r="H161" s="41">
        <f>H139+H154+SUM(H155:H160)</f>
        <v>259610.96000000002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27929</v>
      </c>
      <c r="H171" s="18"/>
      <c r="I171" s="18"/>
      <c r="J171" s="18">
        <v>74940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27929</v>
      </c>
      <c r="H175" s="41">
        <f>SUM(H171:H174)</f>
        <v>0</v>
      </c>
      <c r="I175" s="41">
        <f>SUM(I171:I174)</f>
        <v>0</v>
      </c>
      <c r="J175" s="41">
        <f>SUM(J171:J174)</f>
        <v>74940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27929</v>
      </c>
      <c r="H184" s="41">
        <f>+H175+SUM(H180:H183)</f>
        <v>0</v>
      </c>
      <c r="I184" s="41">
        <f>I169+I175+SUM(I180:I183)</f>
        <v>0</v>
      </c>
      <c r="J184" s="41">
        <f>J175</f>
        <v>74940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8845856.0399999991</v>
      </c>
      <c r="G185" s="47">
        <f>G104+G132+G161+G184</f>
        <v>113569.48999999999</v>
      </c>
      <c r="H185" s="47">
        <f>H104+H132+H161+H184</f>
        <v>259610.96000000002</v>
      </c>
      <c r="I185" s="47">
        <f>I104+I132+I161+I184</f>
        <v>0</v>
      </c>
      <c r="J185" s="47">
        <f>J104+J132+J184</f>
        <v>96658.51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1647105.3</v>
      </c>
      <c r="G189" s="18">
        <v>565061.56000000006</v>
      </c>
      <c r="H189" s="18">
        <v>14495.66</v>
      </c>
      <c r="I189" s="18">
        <v>60517.54</v>
      </c>
      <c r="J189" s="18">
        <v>1700.86</v>
      </c>
      <c r="K189" s="18"/>
      <c r="L189" s="19">
        <f>SUM(F189:K189)</f>
        <v>2288880.9200000004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185609.39</v>
      </c>
      <c r="G190" s="18">
        <v>84756.03</v>
      </c>
      <c r="H190" s="18">
        <v>313202.33</v>
      </c>
      <c r="I190" s="18">
        <v>1637.44</v>
      </c>
      <c r="J190" s="18"/>
      <c r="K190" s="18"/>
      <c r="L190" s="19">
        <f>SUM(F190:K190)</f>
        <v>585205.18999999994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26255</v>
      </c>
      <c r="G192" s="18">
        <v>1196.57</v>
      </c>
      <c r="H192" s="18">
        <v>5630</v>
      </c>
      <c r="I192" s="18">
        <v>7186.42</v>
      </c>
      <c r="J192" s="18"/>
      <c r="K192" s="18">
        <v>10398.25</v>
      </c>
      <c r="L192" s="19">
        <f>SUM(F192:K192)</f>
        <v>50666.239999999998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255447.27</v>
      </c>
      <c r="G194" s="18">
        <v>167471.12</v>
      </c>
      <c r="H194" s="18">
        <v>22556.89</v>
      </c>
      <c r="I194" s="18">
        <v>2838.38</v>
      </c>
      <c r="J194" s="18"/>
      <c r="K194" s="18">
        <v>540</v>
      </c>
      <c r="L194" s="19">
        <f t="shared" ref="L194:L200" si="0">SUM(F194:K194)</f>
        <v>448853.66000000003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109343.1</v>
      </c>
      <c r="G195" s="18">
        <v>82027.66</v>
      </c>
      <c r="H195" s="18">
        <v>37516.870000000003</v>
      </c>
      <c r="I195" s="18">
        <v>39648.699999999997</v>
      </c>
      <c r="J195" s="18">
        <v>17260.91</v>
      </c>
      <c r="K195" s="18"/>
      <c r="L195" s="19">
        <f t="shared" si="0"/>
        <v>285797.24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181729.19</v>
      </c>
      <c r="G196" s="18">
        <v>28651.38</v>
      </c>
      <c r="H196" s="18">
        <v>48260.04</v>
      </c>
      <c r="I196" s="18">
        <v>3661.53</v>
      </c>
      <c r="J196" s="18"/>
      <c r="K196" s="18">
        <v>7744.29</v>
      </c>
      <c r="L196" s="19">
        <f t="shared" si="0"/>
        <v>270046.43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203003.5</v>
      </c>
      <c r="G197" s="18">
        <v>90596.06</v>
      </c>
      <c r="H197" s="18">
        <v>14859.03</v>
      </c>
      <c r="I197" s="18">
        <v>2880.89</v>
      </c>
      <c r="J197" s="18"/>
      <c r="K197" s="18">
        <v>6260.33</v>
      </c>
      <c r="L197" s="19">
        <f t="shared" si="0"/>
        <v>317599.81000000006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48582.9</v>
      </c>
      <c r="G198" s="18">
        <v>15036.56</v>
      </c>
      <c r="H198" s="18">
        <v>50247.64</v>
      </c>
      <c r="I198" s="18">
        <v>498.91</v>
      </c>
      <c r="J198" s="18">
        <v>400</v>
      </c>
      <c r="K198" s="18">
        <v>1565.5</v>
      </c>
      <c r="L198" s="19">
        <f t="shared" si="0"/>
        <v>116331.51000000001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68609.320000000007</v>
      </c>
      <c r="G199" s="18">
        <v>30923.75</v>
      </c>
      <c r="H199" s="18">
        <v>291317.31</v>
      </c>
      <c r="I199" s="18">
        <v>155992.82</v>
      </c>
      <c r="J199" s="18">
        <v>6791.41</v>
      </c>
      <c r="K199" s="18"/>
      <c r="L199" s="19">
        <f t="shared" si="0"/>
        <v>553634.61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352875.93</v>
      </c>
      <c r="I200" s="18"/>
      <c r="J200" s="18"/>
      <c r="K200" s="18"/>
      <c r="L200" s="19">
        <f t="shared" si="0"/>
        <v>352875.93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2725684.9699999997</v>
      </c>
      <c r="G203" s="41">
        <f t="shared" si="1"/>
        <v>1065720.6900000002</v>
      </c>
      <c r="H203" s="41">
        <f t="shared" si="1"/>
        <v>1150961.7</v>
      </c>
      <c r="I203" s="41">
        <f t="shared" si="1"/>
        <v>274862.63</v>
      </c>
      <c r="J203" s="41">
        <f t="shared" si="1"/>
        <v>26153.18</v>
      </c>
      <c r="K203" s="41">
        <f t="shared" si="1"/>
        <v>26508.370000000003</v>
      </c>
      <c r="L203" s="41">
        <f t="shared" si="1"/>
        <v>5269891.540000001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2843508.31</v>
      </c>
      <c r="I225" s="18"/>
      <c r="J225" s="18"/>
      <c r="K225" s="18"/>
      <c r="L225" s="19">
        <f>SUM(F225:K225)</f>
        <v>2843508.31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191159.72</v>
      </c>
      <c r="I226" s="18"/>
      <c r="J226" s="18"/>
      <c r="K226" s="18"/>
      <c r="L226" s="19">
        <f>SUM(F226:K226)</f>
        <v>191159.72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2900</v>
      </c>
      <c r="I230" s="18"/>
      <c r="J230" s="18"/>
      <c r="K230" s="18"/>
      <c r="L230" s="19">
        <f t="shared" ref="L230:L236" si="4">SUM(F230:K230)</f>
        <v>2900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80517.64</v>
      </c>
      <c r="I236" s="18"/>
      <c r="J236" s="18"/>
      <c r="K236" s="18"/>
      <c r="L236" s="19">
        <f t="shared" si="4"/>
        <v>80517.64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3118085.6700000004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3118085.6700000004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2725684.9699999997</v>
      </c>
      <c r="G249" s="41">
        <f t="shared" si="8"/>
        <v>1065720.6900000002</v>
      </c>
      <c r="H249" s="41">
        <f t="shared" si="8"/>
        <v>4269047.37</v>
      </c>
      <c r="I249" s="41">
        <f t="shared" si="8"/>
        <v>274862.63</v>
      </c>
      <c r="J249" s="41">
        <f t="shared" si="8"/>
        <v>26153.18</v>
      </c>
      <c r="K249" s="41">
        <f t="shared" si="8"/>
        <v>26508.370000000003</v>
      </c>
      <c r="L249" s="41">
        <f t="shared" si="8"/>
        <v>8387977.2100000009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140000</v>
      </c>
      <c r="L252" s="19">
        <f>SUM(F252:K252)</f>
        <v>140000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64400</v>
      </c>
      <c r="L253" s="19">
        <f>SUM(F253:K253)</f>
        <v>64400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27929</v>
      </c>
      <c r="L255" s="19">
        <f>SUM(F255:K255)</f>
        <v>27929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74940</v>
      </c>
      <c r="L258" s="19">
        <f t="shared" si="9"/>
        <v>74940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307269</v>
      </c>
      <c r="L262" s="41">
        <f t="shared" si="9"/>
        <v>307269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2725684.9699999997</v>
      </c>
      <c r="G263" s="42">
        <f t="shared" si="11"/>
        <v>1065720.6900000002</v>
      </c>
      <c r="H263" s="42">
        <f t="shared" si="11"/>
        <v>4269047.37</v>
      </c>
      <c r="I263" s="42">
        <f t="shared" si="11"/>
        <v>274862.63</v>
      </c>
      <c r="J263" s="42">
        <f t="shared" si="11"/>
        <v>26153.18</v>
      </c>
      <c r="K263" s="42">
        <f t="shared" si="11"/>
        <v>333777.37</v>
      </c>
      <c r="L263" s="42">
        <f t="shared" si="11"/>
        <v>8695246.2100000009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73180</v>
      </c>
      <c r="G268" s="18">
        <v>1790.08</v>
      </c>
      <c r="H268" s="18">
        <v>15591.31</v>
      </c>
      <c r="I268" s="18">
        <v>4249.72</v>
      </c>
      <c r="J268" s="18"/>
      <c r="K268" s="18"/>
      <c r="L268" s="19">
        <f>SUM(F268:K268)</f>
        <v>94811.11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17675.490000000002</v>
      </c>
      <c r="G269" s="18">
        <v>4380.84</v>
      </c>
      <c r="H269" s="18">
        <v>9889.93</v>
      </c>
      <c r="I269" s="18">
        <v>10724.54</v>
      </c>
      <c r="J269" s="18"/>
      <c r="K269" s="18"/>
      <c r="L269" s="19">
        <f>SUM(F269:K269)</f>
        <v>42670.8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19999.98</v>
      </c>
      <c r="G273" s="18">
        <v>11536.59</v>
      </c>
      <c r="H273" s="18">
        <v>20000</v>
      </c>
      <c r="I273" s="18"/>
      <c r="J273" s="18"/>
      <c r="K273" s="18"/>
      <c r="L273" s="19">
        <f t="shared" ref="L273:L279" si="12">SUM(F273:K273)</f>
        <v>51536.57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2164.3200000000002</v>
      </c>
      <c r="G274" s="18">
        <v>16339.15</v>
      </c>
      <c r="H274" s="18">
        <v>18963.46</v>
      </c>
      <c r="I274" s="18">
        <v>425.44</v>
      </c>
      <c r="J274" s="18">
        <v>893.99</v>
      </c>
      <c r="K274" s="18"/>
      <c r="L274" s="19">
        <f t="shared" si="12"/>
        <v>38786.36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12000</v>
      </c>
      <c r="G275" s="18">
        <v>3748.09</v>
      </c>
      <c r="H275" s="18"/>
      <c r="I275" s="18"/>
      <c r="J275" s="18"/>
      <c r="K275" s="18"/>
      <c r="L275" s="19">
        <f t="shared" si="12"/>
        <v>15748.09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666</v>
      </c>
      <c r="I280" s="18"/>
      <c r="J280" s="18"/>
      <c r="K280" s="18"/>
      <c r="L280" s="19">
        <f>SUM(F280:K280)</f>
        <v>666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125019.79000000001</v>
      </c>
      <c r="G282" s="42">
        <f t="shared" si="13"/>
        <v>37794.75</v>
      </c>
      <c r="H282" s="42">
        <f t="shared" si="13"/>
        <v>65110.7</v>
      </c>
      <c r="I282" s="42">
        <f t="shared" si="13"/>
        <v>15399.700000000003</v>
      </c>
      <c r="J282" s="42">
        <f t="shared" si="13"/>
        <v>893.99</v>
      </c>
      <c r="K282" s="42">
        <f t="shared" si="13"/>
        <v>0</v>
      </c>
      <c r="L282" s="41">
        <f t="shared" si="13"/>
        <v>244218.93000000002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3804.85</v>
      </c>
      <c r="G307" s="18">
        <v>494.63</v>
      </c>
      <c r="H307" s="18">
        <v>11092.55</v>
      </c>
      <c r="I307" s="18"/>
      <c r="J307" s="18"/>
      <c r="K307" s="18"/>
      <c r="L307" s="19">
        <f>SUM(F307:K307)</f>
        <v>15392.029999999999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3804.85</v>
      </c>
      <c r="G320" s="42">
        <f t="shared" si="17"/>
        <v>494.63</v>
      </c>
      <c r="H320" s="42">
        <f t="shared" si="17"/>
        <v>11092.55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15392.029999999999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128824.64000000001</v>
      </c>
      <c r="G330" s="41">
        <f t="shared" si="20"/>
        <v>38289.379999999997</v>
      </c>
      <c r="H330" s="41">
        <f t="shared" si="20"/>
        <v>76203.25</v>
      </c>
      <c r="I330" s="41">
        <f t="shared" si="20"/>
        <v>15399.700000000003</v>
      </c>
      <c r="J330" s="41">
        <f t="shared" si="20"/>
        <v>893.99</v>
      </c>
      <c r="K330" s="41">
        <f t="shared" si="20"/>
        <v>0</v>
      </c>
      <c r="L330" s="41">
        <f t="shared" si="20"/>
        <v>259610.96000000002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128824.64000000001</v>
      </c>
      <c r="G344" s="41">
        <f>G330</f>
        <v>38289.379999999997</v>
      </c>
      <c r="H344" s="41">
        <f>H330</f>
        <v>76203.25</v>
      </c>
      <c r="I344" s="41">
        <f>I330</f>
        <v>15399.700000000003</v>
      </c>
      <c r="J344" s="41">
        <f>J330</f>
        <v>893.99</v>
      </c>
      <c r="K344" s="47">
        <f>K330+K343</f>
        <v>0</v>
      </c>
      <c r="L344" s="41">
        <f>L330+L343</f>
        <v>259610.96000000002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57555.85</v>
      </c>
      <c r="G350" s="18">
        <v>9704.7999999999993</v>
      </c>
      <c r="H350" s="18">
        <v>1288.9100000000001</v>
      </c>
      <c r="I350" s="18">
        <v>70220.55</v>
      </c>
      <c r="J350" s="18">
        <v>688.87</v>
      </c>
      <c r="K350" s="18"/>
      <c r="L350" s="13">
        <f>SUM(F350:K350)</f>
        <v>139458.97999999998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57555.85</v>
      </c>
      <c r="G354" s="47">
        <f t="shared" si="22"/>
        <v>9704.7999999999993</v>
      </c>
      <c r="H354" s="47">
        <f t="shared" si="22"/>
        <v>1288.9100000000001</v>
      </c>
      <c r="I354" s="47">
        <f t="shared" si="22"/>
        <v>70220.55</v>
      </c>
      <c r="J354" s="47">
        <f t="shared" si="22"/>
        <v>688.87</v>
      </c>
      <c r="K354" s="47">
        <f t="shared" si="22"/>
        <v>0</v>
      </c>
      <c r="L354" s="47">
        <f t="shared" si="22"/>
        <v>139458.97999999998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44287.39</v>
      </c>
      <c r="G359" s="18"/>
      <c r="H359" s="18"/>
      <c r="I359" s="56">
        <f>SUM(F359:H359)</f>
        <v>44287.39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25933.16</v>
      </c>
      <c r="G360" s="63"/>
      <c r="H360" s="63"/>
      <c r="I360" s="56">
        <f>SUM(F360:H360)</f>
        <v>25933.16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70220.55</v>
      </c>
      <c r="G361" s="47">
        <f>SUM(G359:G360)</f>
        <v>0</v>
      </c>
      <c r="H361" s="47">
        <f>SUM(H359:H360)</f>
        <v>0</v>
      </c>
      <c r="I361" s="47">
        <f>SUM(I359:I360)</f>
        <v>70220.55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17540</v>
      </c>
      <c r="H384" s="18">
        <v>7596.49</v>
      </c>
      <c r="I384" s="18"/>
      <c r="J384" s="24" t="s">
        <v>312</v>
      </c>
      <c r="K384" s="24" t="s">
        <v>312</v>
      </c>
      <c r="L384" s="56">
        <f t="shared" si="25"/>
        <v>25136.489999999998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17540</v>
      </c>
      <c r="H385" s="139">
        <f>SUM(H379:H384)</f>
        <v>7596.49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25136.489999999998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2724.01</v>
      </c>
      <c r="I388" s="18"/>
      <c r="J388" s="24" t="s">
        <v>312</v>
      </c>
      <c r="K388" s="24" t="s">
        <v>312</v>
      </c>
      <c r="L388" s="56">
        <f t="shared" si="26"/>
        <v>27724.010000000002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30000</v>
      </c>
      <c r="H389" s="18">
        <v>11251.76</v>
      </c>
      <c r="I389" s="18"/>
      <c r="J389" s="24" t="s">
        <v>312</v>
      </c>
      <c r="K389" s="24" t="s">
        <v>312</v>
      </c>
      <c r="L389" s="56">
        <f t="shared" si="26"/>
        <v>41251.760000000002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2400</v>
      </c>
      <c r="H392" s="18">
        <v>146.25</v>
      </c>
      <c r="I392" s="18"/>
      <c r="J392" s="24" t="s">
        <v>312</v>
      </c>
      <c r="K392" s="24" t="s">
        <v>312</v>
      </c>
      <c r="L392" s="56">
        <f t="shared" si="26"/>
        <v>2546.25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57400</v>
      </c>
      <c r="H393" s="47">
        <f>SUM(H387:H392)</f>
        <v>14122.02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71522.02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74940</v>
      </c>
      <c r="H400" s="47">
        <f>H385+H393+H399</f>
        <v>21718.510000000002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96658.510000000009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50632.33</v>
      </c>
      <c r="G431" s="18">
        <v>223180.78</v>
      </c>
      <c r="H431" s="18">
        <v>14074.5</v>
      </c>
      <c r="I431" s="56">
        <f t="shared" ref="I431:I437" si="33">SUM(F431:H431)</f>
        <v>287887.61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50632.33</v>
      </c>
      <c r="G438" s="13">
        <f>SUM(G431:G437)</f>
        <v>223180.78</v>
      </c>
      <c r="H438" s="13">
        <f>SUM(H431:H437)</f>
        <v>14074.5</v>
      </c>
      <c r="I438" s="13">
        <f>SUM(I431:I437)</f>
        <v>287887.61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50632.33</v>
      </c>
      <c r="G449" s="18">
        <v>223180.78</v>
      </c>
      <c r="H449" s="18">
        <v>14074.5</v>
      </c>
      <c r="I449" s="56">
        <f>SUM(F449:H449)</f>
        <v>287887.61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50632.33</v>
      </c>
      <c r="G450" s="83">
        <f>SUM(G446:G449)</f>
        <v>223180.78</v>
      </c>
      <c r="H450" s="83">
        <f>SUM(H446:H449)</f>
        <v>14074.5</v>
      </c>
      <c r="I450" s="83">
        <f>SUM(I446:I449)</f>
        <v>287887.61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50632.33</v>
      </c>
      <c r="G451" s="42">
        <f>G444+G450</f>
        <v>223180.78</v>
      </c>
      <c r="H451" s="42">
        <f>H444+H450</f>
        <v>14074.5</v>
      </c>
      <c r="I451" s="42">
        <f>I444+I450</f>
        <v>287887.61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370804.78</v>
      </c>
      <c r="G455" s="18">
        <v>34463.769999999997</v>
      </c>
      <c r="H455" s="18"/>
      <c r="I455" s="18"/>
      <c r="J455" s="18">
        <v>191229.1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8845856.0399999991</v>
      </c>
      <c r="G458" s="18">
        <v>113569.49</v>
      </c>
      <c r="H458" s="18">
        <v>259610.96</v>
      </c>
      <c r="I458" s="18"/>
      <c r="J458" s="18">
        <v>96658.51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8845856.0399999991</v>
      </c>
      <c r="G460" s="53">
        <f>SUM(G458:G459)</f>
        <v>113569.49</v>
      </c>
      <c r="H460" s="53">
        <f>SUM(H458:H459)</f>
        <v>259610.96</v>
      </c>
      <c r="I460" s="53">
        <f>SUM(I458:I459)</f>
        <v>0</v>
      </c>
      <c r="J460" s="53">
        <f>SUM(J458:J459)</f>
        <v>96658.51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8695246.2100000009</v>
      </c>
      <c r="G462" s="18">
        <v>139458.98000000001</v>
      </c>
      <c r="H462" s="18">
        <v>259610.96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8695246.2100000009</v>
      </c>
      <c r="G464" s="53">
        <f>SUM(G462:G463)</f>
        <v>139458.98000000001</v>
      </c>
      <c r="H464" s="53">
        <f>SUM(H462:H463)</f>
        <v>259610.96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521414.60999999754</v>
      </c>
      <c r="G466" s="53">
        <f>(G455+G460)- G464</f>
        <v>8574.2799999999988</v>
      </c>
      <c r="H466" s="53">
        <f>(H455+H460)- H464</f>
        <v>0</v>
      </c>
      <c r="I466" s="53">
        <f>(I455+I460)- I464</f>
        <v>0</v>
      </c>
      <c r="J466" s="53">
        <f>(J455+J460)- J464</f>
        <v>287887.61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271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2460000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1190000</v>
      </c>
      <c r="G485" s="18"/>
      <c r="H485" s="18"/>
      <c r="I485" s="18"/>
      <c r="J485" s="18"/>
      <c r="K485" s="53">
        <f>SUM(F485:J485)</f>
        <v>1190000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140000</v>
      </c>
      <c r="G487" s="18"/>
      <c r="H487" s="18"/>
      <c r="I487" s="18"/>
      <c r="J487" s="18"/>
      <c r="K487" s="53">
        <f t="shared" si="34"/>
        <v>140000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1050000</v>
      </c>
      <c r="G488" s="205"/>
      <c r="H488" s="205"/>
      <c r="I488" s="205"/>
      <c r="J488" s="205"/>
      <c r="K488" s="206">
        <f t="shared" si="34"/>
        <v>1050000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191187.5</v>
      </c>
      <c r="G489" s="18"/>
      <c r="H489" s="18"/>
      <c r="I489" s="18"/>
      <c r="J489" s="18"/>
      <c r="K489" s="53">
        <f t="shared" si="34"/>
        <v>191187.5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1241187.5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1241187.5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150000</v>
      </c>
      <c r="G491" s="205"/>
      <c r="H491" s="205"/>
      <c r="I491" s="205"/>
      <c r="J491" s="205"/>
      <c r="K491" s="206">
        <f t="shared" si="34"/>
        <v>150000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56063</v>
      </c>
      <c r="G492" s="18"/>
      <c r="H492" s="18"/>
      <c r="I492" s="18"/>
      <c r="J492" s="18"/>
      <c r="K492" s="53">
        <f t="shared" si="34"/>
        <v>56063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206063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206063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203284.88</v>
      </c>
      <c r="G511" s="18">
        <v>89136.87</v>
      </c>
      <c r="H511" s="18">
        <v>323092.26</v>
      </c>
      <c r="I511" s="18">
        <v>12361.98</v>
      </c>
      <c r="J511" s="18"/>
      <c r="K511" s="18"/>
      <c r="L511" s="88">
        <f>SUM(F511:K511)</f>
        <v>627875.99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3804.85</v>
      </c>
      <c r="G513" s="18">
        <v>494.63</v>
      </c>
      <c r="H513" s="18">
        <v>202252.27</v>
      </c>
      <c r="I513" s="18"/>
      <c r="J513" s="18"/>
      <c r="K513" s="18"/>
      <c r="L513" s="88">
        <f>SUM(F513:K513)</f>
        <v>206551.75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207089.73</v>
      </c>
      <c r="G514" s="108">
        <f t="shared" ref="G514:L514" si="35">SUM(G511:G513)</f>
        <v>89631.5</v>
      </c>
      <c r="H514" s="108">
        <f t="shared" si="35"/>
        <v>525344.53</v>
      </c>
      <c r="I514" s="108">
        <f t="shared" si="35"/>
        <v>12361.98</v>
      </c>
      <c r="J514" s="108">
        <f t="shared" si="35"/>
        <v>0</v>
      </c>
      <c r="K514" s="108">
        <f t="shared" si="35"/>
        <v>0</v>
      </c>
      <c r="L514" s="89">
        <f t="shared" si="35"/>
        <v>834427.74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167188.31</v>
      </c>
      <c r="G516" s="18">
        <v>53500.25</v>
      </c>
      <c r="H516" s="18">
        <v>10551.23</v>
      </c>
      <c r="I516" s="18">
        <v>841.92</v>
      </c>
      <c r="J516" s="18"/>
      <c r="K516" s="18"/>
      <c r="L516" s="88">
        <f>SUM(F516:K516)</f>
        <v>232081.71000000002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167188.31</v>
      </c>
      <c r="G519" s="89">
        <f t="shared" ref="G519:L519" si="36">SUM(G516:G518)</f>
        <v>53500.25</v>
      </c>
      <c r="H519" s="89">
        <f t="shared" si="36"/>
        <v>10551.23</v>
      </c>
      <c r="I519" s="89">
        <f t="shared" si="36"/>
        <v>841.92</v>
      </c>
      <c r="J519" s="89">
        <f t="shared" si="36"/>
        <v>0</v>
      </c>
      <c r="K519" s="89">
        <f t="shared" si="36"/>
        <v>0</v>
      </c>
      <c r="L519" s="89">
        <f t="shared" si="36"/>
        <v>232081.71000000002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59405</v>
      </c>
      <c r="G521" s="18">
        <v>18312.72</v>
      </c>
      <c r="H521" s="18"/>
      <c r="I521" s="18"/>
      <c r="J521" s="18"/>
      <c r="K521" s="18"/>
      <c r="L521" s="88">
        <f>SUM(F521:K521)</f>
        <v>77717.72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59405</v>
      </c>
      <c r="G524" s="89">
        <f t="shared" ref="G524:L524" si="37">SUM(G521:G523)</f>
        <v>18312.72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77717.72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109918.83</v>
      </c>
      <c r="I531" s="18"/>
      <c r="J531" s="18"/>
      <c r="K531" s="18"/>
      <c r="L531" s="88">
        <f>SUM(F531:K531)</f>
        <v>109918.83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4997.95</v>
      </c>
      <c r="I533" s="18"/>
      <c r="J533" s="18"/>
      <c r="K533" s="18"/>
      <c r="L533" s="88">
        <f>SUM(F533:K533)</f>
        <v>4997.95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114916.78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114916.78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433683.04000000004</v>
      </c>
      <c r="G535" s="89">
        <f t="shared" ref="G535:L535" si="40">G514+G519+G524+G529+G534</f>
        <v>161444.47</v>
      </c>
      <c r="H535" s="89">
        <f t="shared" si="40"/>
        <v>650812.54</v>
      </c>
      <c r="I535" s="89">
        <f t="shared" si="40"/>
        <v>13203.9</v>
      </c>
      <c r="J535" s="89">
        <f t="shared" si="40"/>
        <v>0</v>
      </c>
      <c r="K535" s="89">
        <f t="shared" si="40"/>
        <v>0</v>
      </c>
      <c r="L535" s="89">
        <f t="shared" si="40"/>
        <v>1259143.95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627875.99</v>
      </c>
      <c r="G539" s="87">
        <f>L516</f>
        <v>232081.71000000002</v>
      </c>
      <c r="H539" s="87">
        <f>L521</f>
        <v>77717.72</v>
      </c>
      <c r="I539" s="87">
        <f>L526</f>
        <v>0</v>
      </c>
      <c r="J539" s="87">
        <f>L531</f>
        <v>109918.83</v>
      </c>
      <c r="K539" s="87">
        <f>SUM(F539:J539)</f>
        <v>1047594.2499999999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206551.75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4997.95</v>
      </c>
      <c r="K541" s="87">
        <f>SUM(F541:J541)</f>
        <v>211549.7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834427.74</v>
      </c>
      <c r="G542" s="89">
        <f t="shared" si="41"/>
        <v>232081.71000000002</v>
      </c>
      <c r="H542" s="89">
        <f t="shared" si="41"/>
        <v>77717.72</v>
      </c>
      <c r="I542" s="89">
        <f t="shared" si="41"/>
        <v>0</v>
      </c>
      <c r="J542" s="89">
        <f t="shared" si="41"/>
        <v>114916.78</v>
      </c>
      <c r="K542" s="89">
        <f t="shared" si="41"/>
        <v>1259143.95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2776493.26</v>
      </c>
      <c r="I565" s="87">
        <f>SUM(F565:H565)</f>
        <v>2776493.26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9160.09</v>
      </c>
      <c r="G569" s="18"/>
      <c r="H569" s="18">
        <v>21733.03</v>
      </c>
      <c r="I569" s="87">
        <f t="shared" si="46"/>
        <v>30893.119999999999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295082.28999999998</v>
      </c>
      <c r="G572" s="18"/>
      <c r="H572" s="18">
        <v>7086.63</v>
      </c>
      <c r="I572" s="87">
        <f t="shared" si="46"/>
        <v>302168.92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226559.05</v>
      </c>
      <c r="I581" s="18"/>
      <c r="J581" s="18">
        <v>75519.69</v>
      </c>
      <c r="K581" s="104">
        <f t="shared" ref="K581:K587" si="47">SUM(H581:J581)</f>
        <v>302078.74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109918.83</v>
      </c>
      <c r="I582" s="18"/>
      <c r="J582" s="18">
        <v>4997.95</v>
      </c>
      <c r="K582" s="104">
        <f t="shared" si="47"/>
        <v>114916.78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8133.05</v>
      </c>
      <c r="I584" s="18"/>
      <c r="J584" s="18"/>
      <c r="K584" s="104">
        <f t="shared" si="47"/>
        <v>8133.05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8265</v>
      </c>
      <c r="I585" s="18"/>
      <c r="J585" s="18"/>
      <c r="K585" s="104">
        <f t="shared" si="47"/>
        <v>8265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352875.93</v>
      </c>
      <c r="I588" s="108">
        <f>SUM(I581:I587)</f>
        <v>0</v>
      </c>
      <c r="J588" s="108">
        <f>SUM(J581:J587)</f>
        <v>80517.64</v>
      </c>
      <c r="K588" s="108">
        <f>SUM(K581:K587)</f>
        <v>433393.57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27047.17</v>
      </c>
      <c r="I594" s="18"/>
      <c r="J594" s="18"/>
      <c r="K594" s="104">
        <f>SUM(H594:J594)</f>
        <v>27047.17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27047.17</v>
      </c>
      <c r="I595" s="108">
        <f>SUM(I592:I594)</f>
        <v>0</v>
      </c>
      <c r="J595" s="108">
        <f>SUM(J592:J594)</f>
        <v>0</v>
      </c>
      <c r="K595" s="108">
        <f>SUM(K592:K594)</f>
        <v>27047.17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2032274.96</v>
      </c>
      <c r="H607" s="109">
        <f>SUM(F44)</f>
        <v>2032274.96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14173.57</v>
      </c>
      <c r="H608" s="109">
        <f>SUM(G44)</f>
        <v>14173.57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81648.08</v>
      </c>
      <c r="H609" s="109">
        <f>SUM(H44)</f>
        <v>81648.08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287887.61</v>
      </c>
      <c r="H611" s="109">
        <f>SUM(J44)</f>
        <v>287887.61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521414.61</v>
      </c>
      <c r="H612" s="109">
        <f>F466</f>
        <v>521414.60999999754</v>
      </c>
      <c r="I612" s="121" t="s">
        <v>106</v>
      </c>
      <c r="J612" s="109">
        <f t="shared" ref="J612:J645" si="49">G612-H612</f>
        <v>2.4447217583656311E-9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8574.2800000000007</v>
      </c>
      <c r="H613" s="109">
        <f>G466</f>
        <v>8574.2799999999988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287887.61</v>
      </c>
      <c r="H616" s="109">
        <f>J466</f>
        <v>287887.61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8845856.0399999991</v>
      </c>
      <c r="H617" s="104">
        <f>SUM(F458)</f>
        <v>8845856.0399999991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113569.48999999999</v>
      </c>
      <c r="H618" s="104">
        <f>SUM(G458)</f>
        <v>113569.49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259610.96000000002</v>
      </c>
      <c r="H619" s="104">
        <f>SUM(H458)</f>
        <v>259610.96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96658.51</v>
      </c>
      <c r="H621" s="104">
        <f>SUM(J458)</f>
        <v>96658.51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8695246.2100000009</v>
      </c>
      <c r="H622" s="104">
        <f>SUM(F462)</f>
        <v>8695246.2100000009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259610.96000000002</v>
      </c>
      <c r="H623" s="104">
        <f>SUM(H462)</f>
        <v>259610.96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70220.55</v>
      </c>
      <c r="H624" s="104">
        <f>I361</f>
        <v>70220.55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139458.97999999998</v>
      </c>
      <c r="H625" s="104">
        <f>SUM(G462)</f>
        <v>139458.98000000001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96658.510000000009</v>
      </c>
      <c r="H627" s="164">
        <f>SUM(J458)</f>
        <v>96658.51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50632.33</v>
      </c>
      <c r="H629" s="104">
        <f>SUM(F451)</f>
        <v>50632.33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223180.78</v>
      </c>
      <c r="H630" s="104">
        <f>SUM(G451)</f>
        <v>223180.78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14074.5</v>
      </c>
      <c r="H631" s="104">
        <f>SUM(H451)</f>
        <v>14074.5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287887.61</v>
      </c>
      <c r="H632" s="104">
        <f>SUM(I451)</f>
        <v>287887.61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21718.51</v>
      </c>
      <c r="H634" s="104">
        <f>H400</f>
        <v>21718.510000000002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74940</v>
      </c>
      <c r="H635" s="104">
        <f>G400</f>
        <v>74940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96658.51</v>
      </c>
      <c r="H636" s="104">
        <f>L400</f>
        <v>96658.510000000009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433393.57</v>
      </c>
      <c r="H637" s="104">
        <f>L200+L218+L236</f>
        <v>433393.57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27047.17</v>
      </c>
      <c r="H638" s="104">
        <f>(J249+J330)-(J247+J328)</f>
        <v>27047.170000000002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352875.93</v>
      </c>
      <c r="H639" s="104">
        <f>H588</f>
        <v>352875.93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80517.64</v>
      </c>
      <c r="H641" s="104">
        <f>J588</f>
        <v>80517.64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27929</v>
      </c>
      <c r="H642" s="104">
        <f>K255+K337</f>
        <v>27929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74940</v>
      </c>
      <c r="H645" s="104">
        <f>K258+K339</f>
        <v>74940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5653569.4500000011</v>
      </c>
      <c r="G650" s="19">
        <f>(L221+L301+L351)</f>
        <v>0</v>
      </c>
      <c r="H650" s="19">
        <f>(L239+L320+L352)</f>
        <v>3133477.7</v>
      </c>
      <c r="I650" s="19">
        <f>SUM(F650:H650)</f>
        <v>8787047.1500000022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50669.599999999999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50669.599999999999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352875.93</v>
      </c>
      <c r="G652" s="19">
        <f>(L218+L298)-(J218+J298)</f>
        <v>0</v>
      </c>
      <c r="H652" s="19">
        <f>(L236+L317)-(J236+J317)</f>
        <v>80517.64</v>
      </c>
      <c r="I652" s="19">
        <f>SUM(F652:H652)</f>
        <v>433393.57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331289.55</v>
      </c>
      <c r="G653" s="200">
        <f>SUM(G565:G577)+SUM(I592:I594)+L602</f>
        <v>0</v>
      </c>
      <c r="H653" s="200">
        <f>SUM(H565:H577)+SUM(J592:J594)+L603</f>
        <v>2805312.9199999995</v>
      </c>
      <c r="I653" s="19">
        <f>SUM(F653:H653)</f>
        <v>3136602.4699999993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4918734.370000001</v>
      </c>
      <c r="G654" s="19">
        <f>G650-SUM(G651:G653)</f>
        <v>0</v>
      </c>
      <c r="H654" s="19">
        <f>H650-SUM(H651:H653)</f>
        <v>247647.1400000006</v>
      </c>
      <c r="I654" s="19">
        <f>I650-SUM(I651:I653)</f>
        <v>5166381.5100000035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376.6</v>
      </c>
      <c r="G655" s="249"/>
      <c r="H655" s="249"/>
      <c r="I655" s="19">
        <f>SUM(F655:H655)</f>
        <v>376.6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13060.9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13718.49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-247647.14</v>
      </c>
      <c r="I659" s="19">
        <f>SUM(F659:H659)</f>
        <v>-247647.14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13060.9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13060.9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B963-4270-43F1-A957-E2A1EC34C441}">
  <sheetPr>
    <tabColor indexed="20"/>
  </sheetPr>
  <dimension ref="A1:C52"/>
  <sheetViews>
    <sheetView topLeftCell="A7" workbookViewId="0">
      <selection activeCell="G25" sqref="G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Gilmanton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1720285.3</v>
      </c>
      <c r="C9" s="230">
        <f>'DOE25'!G189+'DOE25'!G207+'DOE25'!G225+'DOE25'!G268+'DOE25'!G287+'DOE25'!G306</f>
        <v>566851.64</v>
      </c>
    </row>
    <row r="10" spans="1:3" x14ac:dyDescent="0.2">
      <c r="A10" t="s">
        <v>810</v>
      </c>
      <c r="B10" s="241">
        <v>1389382.57</v>
      </c>
      <c r="C10" s="241">
        <v>489570.62</v>
      </c>
    </row>
    <row r="11" spans="1:3" x14ac:dyDescent="0.2">
      <c r="A11" t="s">
        <v>811</v>
      </c>
      <c r="B11" s="241">
        <v>303775.77</v>
      </c>
      <c r="C11" s="241">
        <v>74976.31</v>
      </c>
    </row>
    <row r="12" spans="1:3" x14ac:dyDescent="0.2">
      <c r="A12" t="s">
        <v>812</v>
      </c>
      <c r="B12" s="241">
        <v>27126.959999999999</v>
      </c>
      <c r="C12" s="241">
        <v>2304.71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1720285.3</v>
      </c>
      <c r="C13" s="232">
        <f>SUM(C10:C12)</f>
        <v>566851.6399999999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207089.73</v>
      </c>
      <c r="C18" s="230">
        <f>'DOE25'!G190+'DOE25'!G208+'DOE25'!G226+'DOE25'!G269+'DOE25'!G288+'DOE25'!G307</f>
        <v>89631.5</v>
      </c>
    </row>
    <row r="19" spans="1:3" x14ac:dyDescent="0.2">
      <c r="A19" t="s">
        <v>810</v>
      </c>
      <c r="B19" s="241">
        <v>137827.63</v>
      </c>
      <c r="C19" s="241">
        <v>55373.46</v>
      </c>
    </row>
    <row r="20" spans="1:3" x14ac:dyDescent="0.2">
      <c r="A20" t="s">
        <v>811</v>
      </c>
      <c r="B20" s="241">
        <v>69262.100000000006</v>
      </c>
      <c r="C20" s="241">
        <v>34258.04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207089.73</v>
      </c>
      <c r="C22" s="232">
        <f>SUM(C19:C21)</f>
        <v>89631.5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26255</v>
      </c>
      <c r="C36" s="236">
        <f>'DOE25'!G192+'DOE25'!G210+'DOE25'!G228+'DOE25'!G271+'DOE25'!G290+'DOE25'!G309</f>
        <v>1196.57</v>
      </c>
    </row>
    <row r="37" spans="1:3" x14ac:dyDescent="0.2">
      <c r="A37" t="s">
        <v>810</v>
      </c>
      <c r="B37" s="241">
        <v>22450</v>
      </c>
      <c r="C37" s="241">
        <v>905.49</v>
      </c>
    </row>
    <row r="38" spans="1:3" x14ac:dyDescent="0.2">
      <c r="A38" t="s">
        <v>811</v>
      </c>
      <c r="B38" s="241">
        <v>3805</v>
      </c>
      <c r="C38" s="241">
        <v>291.08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26255</v>
      </c>
      <c r="C40" s="232">
        <f>SUM(C37:C39)</f>
        <v>1196.57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2529-7B15-4D6C-8035-2175C1CBB15A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Gilmanton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5959420.3800000008</v>
      </c>
      <c r="D5" s="20">
        <f>SUM('DOE25'!L189:L192)+SUM('DOE25'!L207:L210)+SUM('DOE25'!L225:L228)-F5-G5</f>
        <v>5947321.2700000005</v>
      </c>
      <c r="E5" s="244"/>
      <c r="F5" s="256">
        <f>SUM('DOE25'!J189:J192)+SUM('DOE25'!J207:J210)+SUM('DOE25'!J225:J228)</f>
        <v>1700.86</v>
      </c>
      <c r="G5" s="53">
        <f>SUM('DOE25'!K189:K192)+SUM('DOE25'!K207:K210)+SUM('DOE25'!K225:K228)</f>
        <v>10398.25</v>
      </c>
      <c r="H5" s="260"/>
    </row>
    <row r="6" spans="1:9" x14ac:dyDescent="0.2">
      <c r="A6" s="32">
        <v>2100</v>
      </c>
      <c r="B6" t="s">
        <v>832</v>
      </c>
      <c r="C6" s="246">
        <f t="shared" si="0"/>
        <v>451753.66000000003</v>
      </c>
      <c r="D6" s="20">
        <f>'DOE25'!L194+'DOE25'!L212+'DOE25'!L230-F6-G6</f>
        <v>451213.66000000003</v>
      </c>
      <c r="E6" s="244"/>
      <c r="F6" s="256">
        <f>'DOE25'!J194+'DOE25'!J212+'DOE25'!J230</f>
        <v>0</v>
      </c>
      <c r="G6" s="53">
        <f>'DOE25'!K194+'DOE25'!K212+'DOE25'!K230</f>
        <v>540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285797.24</v>
      </c>
      <c r="D7" s="20">
        <f>'DOE25'!L195+'DOE25'!L213+'DOE25'!L231-F7-G7</f>
        <v>268536.33</v>
      </c>
      <c r="E7" s="244"/>
      <c r="F7" s="256">
        <f>'DOE25'!J195+'DOE25'!J213+'DOE25'!J231</f>
        <v>17260.91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62819.830000000009</v>
      </c>
      <c r="D8" s="244"/>
      <c r="E8" s="20">
        <f>'DOE25'!L196+'DOE25'!L214+'DOE25'!L232-F8-G8-D9-D11</f>
        <v>55075.540000000008</v>
      </c>
      <c r="F8" s="256">
        <f>'DOE25'!J196+'DOE25'!J214+'DOE25'!J232</f>
        <v>0</v>
      </c>
      <c r="G8" s="53">
        <f>'DOE25'!K196+'DOE25'!K214+'DOE25'!K232</f>
        <v>7744.29</v>
      </c>
      <c r="H8" s="260"/>
    </row>
    <row r="9" spans="1:9" x14ac:dyDescent="0.2">
      <c r="A9" s="32">
        <v>2310</v>
      </c>
      <c r="B9" t="s">
        <v>849</v>
      </c>
      <c r="C9" s="246">
        <f t="shared" si="0"/>
        <v>21189.01</v>
      </c>
      <c r="D9" s="245">
        <v>21189.01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12527</v>
      </c>
      <c r="D10" s="244"/>
      <c r="E10" s="245">
        <v>12527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186037.59</v>
      </c>
      <c r="D11" s="245">
        <v>186037.59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317599.81000000006</v>
      </c>
      <c r="D12" s="20">
        <f>'DOE25'!L197+'DOE25'!L215+'DOE25'!L233-F12-G12</f>
        <v>311339.48000000004</v>
      </c>
      <c r="E12" s="244"/>
      <c r="F12" s="256">
        <f>'DOE25'!J197+'DOE25'!J215+'DOE25'!J233</f>
        <v>0</v>
      </c>
      <c r="G12" s="53">
        <f>'DOE25'!K197+'DOE25'!K215+'DOE25'!K233</f>
        <v>6260.33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116331.51000000001</v>
      </c>
      <c r="D13" s="244"/>
      <c r="E13" s="20">
        <f>'DOE25'!L198+'DOE25'!L216+'DOE25'!L234-F13-G13</f>
        <v>114366.01000000001</v>
      </c>
      <c r="F13" s="256">
        <f>'DOE25'!J198+'DOE25'!J216+'DOE25'!J234</f>
        <v>400</v>
      </c>
      <c r="G13" s="53">
        <f>'DOE25'!K198+'DOE25'!K216+'DOE25'!K234</f>
        <v>1565.5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553634.61</v>
      </c>
      <c r="D14" s="20">
        <f>'DOE25'!L199+'DOE25'!L217+'DOE25'!L235-F14-G14</f>
        <v>546843.19999999995</v>
      </c>
      <c r="E14" s="244"/>
      <c r="F14" s="256">
        <f>'DOE25'!J199+'DOE25'!J217+'DOE25'!J235</f>
        <v>6791.41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433393.57</v>
      </c>
      <c r="D15" s="20">
        <f>'DOE25'!L200+'DOE25'!L218+'DOE25'!L236-F15-G15</f>
        <v>433393.57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204400</v>
      </c>
      <c r="D25" s="244"/>
      <c r="E25" s="244"/>
      <c r="F25" s="259"/>
      <c r="G25" s="257"/>
      <c r="H25" s="258">
        <f>'DOE25'!L252+'DOE25'!L253+'DOE25'!L333+'DOE25'!L334</f>
        <v>204400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95171.589999999982</v>
      </c>
      <c r="D29" s="20">
        <f>'DOE25'!L350+'DOE25'!L351+'DOE25'!L352-'DOE25'!I359-F29-G29</f>
        <v>94482.719999999987</v>
      </c>
      <c r="E29" s="244"/>
      <c r="F29" s="256">
        <f>'DOE25'!J350+'DOE25'!J351+'DOE25'!J352</f>
        <v>688.87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259610.96000000002</v>
      </c>
      <c r="D31" s="20">
        <f>'DOE25'!L282+'DOE25'!L301+'DOE25'!L320+'DOE25'!L325+'DOE25'!L326+'DOE25'!L327-F31-G31</f>
        <v>258716.97000000003</v>
      </c>
      <c r="E31" s="244"/>
      <c r="F31" s="256">
        <f>'DOE25'!J282+'DOE25'!J301+'DOE25'!J320+'DOE25'!J325+'DOE25'!J326+'DOE25'!J327</f>
        <v>893.99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8519073.8000000007</v>
      </c>
      <c r="E33" s="247">
        <f>SUM(E5:E31)</f>
        <v>181968.55000000002</v>
      </c>
      <c r="F33" s="247">
        <f>SUM(F5:F31)</f>
        <v>27736.04</v>
      </c>
      <c r="G33" s="247">
        <f>SUM(G5:G31)</f>
        <v>26508.370000000003</v>
      </c>
      <c r="H33" s="247">
        <f>SUM(H5:H31)</f>
        <v>204400</v>
      </c>
    </row>
    <row r="35" spans="2:8" ht="12" thickBot="1" x14ac:dyDescent="0.25">
      <c r="B35" s="254" t="s">
        <v>878</v>
      </c>
      <c r="D35" s="255">
        <f>E33</f>
        <v>181968.55000000002</v>
      </c>
      <c r="E35" s="250"/>
    </row>
    <row r="36" spans="2:8" ht="12" thickTop="1" x14ac:dyDescent="0.2">
      <c r="B36" t="s">
        <v>846</v>
      </c>
      <c r="D36" s="20">
        <f>D33</f>
        <v>8519073.8000000007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6599-47FE-465C-985C-5E8B74C40E12}">
  <sheetPr transitionEvaluation="1" codeName="Sheet2">
    <tabColor indexed="10"/>
  </sheetPr>
  <dimension ref="A1:I156"/>
  <sheetViews>
    <sheetView zoomScale="75" workbookViewId="0">
      <pane ySplit="2" topLeftCell="A2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1921318.87</v>
      </c>
      <c r="D9" s="95">
        <f>'DOE25'!G9</f>
        <v>75</v>
      </c>
      <c r="E9" s="95">
        <f>'DOE25'!H9</f>
        <v>0</v>
      </c>
      <c r="F9" s="95">
        <f>'DOE25'!I9</f>
        <v>0</v>
      </c>
      <c r="G9" s="95">
        <f>'DOE25'!J9</f>
        <v>287887.61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0.91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77843.23</v>
      </c>
      <c r="D12" s="95">
        <f>'DOE25'!G12</f>
        <v>9777.06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33111.949999999997</v>
      </c>
      <c r="D13" s="95">
        <f>'DOE25'!G13</f>
        <v>3637.81</v>
      </c>
      <c r="E13" s="95">
        <f>'DOE25'!H13</f>
        <v>81648.08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683.7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2032274.96</v>
      </c>
      <c r="D19" s="41">
        <f>SUM(D9:D18)</f>
        <v>14173.57</v>
      </c>
      <c r="E19" s="41">
        <f>SUM(E9:E18)</f>
        <v>81648.08</v>
      </c>
      <c r="F19" s="41">
        <f>SUM(F9:F18)</f>
        <v>0</v>
      </c>
      <c r="G19" s="41">
        <f>SUM(G9:G18)</f>
        <v>287887.61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9777.06</v>
      </c>
      <c r="D22" s="95">
        <f>'DOE25'!G23</f>
        <v>0</v>
      </c>
      <c r="E22" s="95">
        <f>'DOE25'!H23</f>
        <v>77843.23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1382859.42</v>
      </c>
      <c r="D23" s="95">
        <f>'DOE25'!G24</f>
        <v>4958.54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118223.87</v>
      </c>
      <c r="D24" s="95">
        <f>'DOE25'!G25</f>
        <v>0</v>
      </c>
      <c r="E24" s="95">
        <f>'DOE25'!H25</f>
        <v>3804.85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640.75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1510860.35</v>
      </c>
      <c r="D32" s="41">
        <f>SUM(D22:D31)</f>
        <v>5599.29</v>
      </c>
      <c r="E32" s="41">
        <f>SUM(E22:E31)</f>
        <v>81648.08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8574.2800000000007</v>
      </c>
      <c r="E40" s="95">
        <f>'DOE25'!H41</f>
        <v>0</v>
      </c>
      <c r="F40" s="95">
        <f>'DOE25'!I41</f>
        <v>0</v>
      </c>
      <c r="G40" s="95">
        <f>'DOE25'!J41</f>
        <v>287887.61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521414.61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521414.61</v>
      </c>
      <c r="D42" s="41">
        <f>SUM(D34:D41)</f>
        <v>8574.2800000000007</v>
      </c>
      <c r="E42" s="41">
        <f>SUM(E34:E41)</f>
        <v>0</v>
      </c>
      <c r="F42" s="41">
        <f>SUM(F34:F41)</f>
        <v>0</v>
      </c>
      <c r="G42" s="41">
        <f>SUM(G34:G41)</f>
        <v>287887.61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2032274.96</v>
      </c>
      <c r="D43" s="41">
        <f>D42+D32</f>
        <v>14173.57</v>
      </c>
      <c r="E43" s="41">
        <f>E42+E32</f>
        <v>81648.08</v>
      </c>
      <c r="F43" s="41">
        <f>F42+F32</f>
        <v>0</v>
      </c>
      <c r="G43" s="41">
        <f>G42+G32</f>
        <v>287887.61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6380023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33111.949999999997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4077.26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21718.51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50669.599999999999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37189.21</v>
      </c>
      <c r="D54" s="130">
        <f>SUM(D49:D53)</f>
        <v>50669.599999999999</v>
      </c>
      <c r="E54" s="130">
        <f>SUM(E49:E53)</f>
        <v>0</v>
      </c>
      <c r="F54" s="130">
        <f>SUM(F49:F53)</f>
        <v>0</v>
      </c>
      <c r="G54" s="130">
        <f>SUM(G49:G53)</f>
        <v>21718.51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6417212.21</v>
      </c>
      <c r="D55" s="22">
        <f>D48+D54</f>
        <v>50669.599999999999</v>
      </c>
      <c r="E55" s="22">
        <f>E48+E54</f>
        <v>0</v>
      </c>
      <c r="F55" s="22">
        <f>F48+F54</f>
        <v>0</v>
      </c>
      <c r="G55" s="22">
        <f>G48+G54</f>
        <v>21718.51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1034872.47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1110074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37534.53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3916.16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2186397.1599999997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52148.13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171891.19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1463.4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224039.32</v>
      </c>
      <c r="D70" s="130">
        <f>SUM(D64:D69)</f>
        <v>1463.4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2410436.4799999995</v>
      </c>
      <c r="D73" s="130">
        <f>SUM(D71:D72)+D70+D62</f>
        <v>1463.4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33507.49</v>
      </c>
      <c r="E77" s="95">
        <f>'DOE25'!H139</f>
        <v>24800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18207.349999999999</v>
      </c>
      <c r="D80" s="95">
        <f>SUM('DOE25'!G145:G153)</f>
        <v>0</v>
      </c>
      <c r="E80" s="95">
        <f>SUM('DOE25'!H145:H153)</f>
        <v>234810.96000000002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18207.349999999999</v>
      </c>
      <c r="D83" s="131">
        <f>SUM(D77:D82)</f>
        <v>33507.49</v>
      </c>
      <c r="E83" s="131">
        <f>SUM(E77:E82)</f>
        <v>259610.96000000002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27929</v>
      </c>
      <c r="E88" s="95">
        <f>'DOE25'!H171</f>
        <v>0</v>
      </c>
      <c r="F88" s="95">
        <f>'DOE25'!I171</f>
        <v>0</v>
      </c>
      <c r="G88" s="95">
        <f>'DOE25'!J171</f>
        <v>74940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27929</v>
      </c>
      <c r="E95" s="86">
        <f>SUM(E85:E94)</f>
        <v>0</v>
      </c>
      <c r="F95" s="86">
        <f>SUM(F85:F94)</f>
        <v>0</v>
      </c>
      <c r="G95" s="86">
        <f>SUM(G85:G94)</f>
        <v>74940</v>
      </c>
    </row>
    <row r="96" spans="1:7" ht="12.75" thickTop="1" thickBot="1" x14ac:dyDescent="0.25">
      <c r="A96" s="33" t="s">
        <v>796</v>
      </c>
      <c r="C96" s="86">
        <f>C55+C73+C83+C95</f>
        <v>8845856.0399999991</v>
      </c>
      <c r="D96" s="86">
        <f>D55+D73+D83+D95</f>
        <v>113569.48999999999</v>
      </c>
      <c r="E96" s="86">
        <f>E55+E73+E83+E95</f>
        <v>259610.96000000002</v>
      </c>
      <c r="F96" s="86">
        <f>F55+F73+F83+F95</f>
        <v>0</v>
      </c>
      <c r="G96" s="86">
        <f>G55+G73+G95</f>
        <v>96658.51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5132389.2300000004</v>
      </c>
      <c r="D101" s="24" t="s">
        <v>312</v>
      </c>
      <c r="E101" s="95">
        <f>('DOE25'!L268)+('DOE25'!L287)+('DOE25'!L306)</f>
        <v>94811.11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776364.90999999992</v>
      </c>
      <c r="D102" s="24" t="s">
        <v>312</v>
      </c>
      <c r="E102" s="95">
        <f>('DOE25'!L269)+('DOE25'!L288)+('DOE25'!L307)</f>
        <v>58062.83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50666.239999999998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5959420.3800000008</v>
      </c>
      <c r="D107" s="86">
        <f>SUM(D101:D106)</f>
        <v>0</v>
      </c>
      <c r="E107" s="86">
        <f>SUM(E101:E106)</f>
        <v>152873.94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451753.66000000003</v>
      </c>
      <c r="D110" s="24" t="s">
        <v>312</v>
      </c>
      <c r="E110" s="95">
        <f>+('DOE25'!L273)+('DOE25'!L292)+('DOE25'!L311)</f>
        <v>51536.57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285797.24</v>
      </c>
      <c r="D111" s="24" t="s">
        <v>312</v>
      </c>
      <c r="E111" s="95">
        <f>+('DOE25'!L274)+('DOE25'!L293)+('DOE25'!L312)</f>
        <v>38786.36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270046.43</v>
      </c>
      <c r="D112" s="24" t="s">
        <v>312</v>
      </c>
      <c r="E112" s="95">
        <f>+('DOE25'!L275)+('DOE25'!L294)+('DOE25'!L313)</f>
        <v>15748.09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317599.81000000006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116331.51000000001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553634.61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433393.57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666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139458.97999999998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2428556.83</v>
      </c>
      <c r="D120" s="86">
        <f>SUM(D110:D119)</f>
        <v>139458.97999999998</v>
      </c>
      <c r="E120" s="86">
        <f>SUM(E110:E119)</f>
        <v>106737.01999999999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64400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27929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25136.489999999998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71522.02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-21718.510000000009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307269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8695246.2100000009</v>
      </c>
      <c r="D137" s="86">
        <f>(D107+D120+D136)</f>
        <v>139458.97999999998</v>
      </c>
      <c r="E137" s="86">
        <f>(E107+E120+E136)</f>
        <v>259610.96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02/17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2460000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1190000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140000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140000</v>
      </c>
    </row>
    <row r="151" spans="1:7" x14ac:dyDescent="0.2">
      <c r="A151" s="22" t="s">
        <v>35</v>
      </c>
      <c r="B151" s="137">
        <f>'DOE25'!F488</f>
        <v>1050000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1050000</v>
      </c>
    </row>
    <row r="152" spans="1:7" x14ac:dyDescent="0.2">
      <c r="A152" s="22" t="s">
        <v>36</v>
      </c>
      <c r="B152" s="137">
        <f>'DOE25'!F489</f>
        <v>191187.5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191187.5</v>
      </c>
    </row>
    <row r="153" spans="1:7" x14ac:dyDescent="0.2">
      <c r="A153" s="22" t="s">
        <v>37</v>
      </c>
      <c r="B153" s="137">
        <f>'DOE25'!F490</f>
        <v>1241187.5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1241187.5</v>
      </c>
    </row>
    <row r="154" spans="1:7" x14ac:dyDescent="0.2">
      <c r="A154" s="22" t="s">
        <v>38</v>
      </c>
      <c r="B154" s="137">
        <f>'DOE25'!F491</f>
        <v>150000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150000</v>
      </c>
    </row>
    <row r="155" spans="1:7" x14ac:dyDescent="0.2">
      <c r="A155" s="22" t="s">
        <v>39</v>
      </c>
      <c r="B155" s="137">
        <f>'DOE25'!F492</f>
        <v>56063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56063</v>
      </c>
    </row>
    <row r="156" spans="1:7" x14ac:dyDescent="0.2">
      <c r="A156" s="22" t="s">
        <v>269</v>
      </c>
      <c r="B156" s="137">
        <f>'DOE25'!F493</f>
        <v>206063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206063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2CD7-E518-442E-A77C-AB65DAEC7AA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Gilmanton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13061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13061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5227200</v>
      </c>
      <c r="D10" s="182">
        <f>ROUND((C10/$C$28)*100,1)</f>
        <v>59.4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834428</v>
      </c>
      <c r="D11" s="182">
        <f>ROUND((C11/$C$28)*100,1)</f>
        <v>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50666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503290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324584</v>
      </c>
      <c r="D16" s="182">
        <f t="shared" si="0"/>
        <v>3.7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286461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317600</v>
      </c>
      <c r="D18" s="182">
        <f t="shared" si="0"/>
        <v>3.6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116332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553635</v>
      </c>
      <c r="D20" s="182">
        <f t="shared" si="0"/>
        <v>6.3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433394</v>
      </c>
      <c r="D21" s="182">
        <f t="shared" si="0"/>
        <v>4.9000000000000004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64400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88789.4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8800779.4000000004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8800779.4000000004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6380023</v>
      </c>
      <c r="D35" s="182">
        <f t="shared" ref="D35:D40" si="1">ROUND((C35/$C$41)*100,1)</f>
        <v>69.599999999999994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58907.719999999739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2182481</v>
      </c>
      <c r="D37" s="182">
        <f t="shared" si="1"/>
        <v>23.8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229419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311326</v>
      </c>
      <c r="D39" s="182">
        <f t="shared" si="1"/>
        <v>3.4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9162156.7199999988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53D9-9AEB-4F3C-A67E-4FA560904F9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798</v>
      </c>
      <c r="B2" s="295"/>
      <c r="C2" s="295"/>
      <c r="D2" s="295"/>
      <c r="E2" s="295"/>
      <c r="F2" s="292" t="str">
        <f>'DOE25'!A2</f>
        <v>Gilmanton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8"/>
      <c r="AO29" s="208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8"/>
      <c r="BB29" s="208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8"/>
      <c r="BO29" s="208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8"/>
      <c r="CB29" s="208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8"/>
      <c r="CO29" s="208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8"/>
      <c r="DB29" s="208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8"/>
      <c r="DO29" s="208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8"/>
      <c r="EB29" s="208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8"/>
      <c r="EO29" s="208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8"/>
      <c r="FB29" s="208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8"/>
      <c r="FO29" s="208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8"/>
      <c r="GB29" s="208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8"/>
      <c r="GO29" s="208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8"/>
      <c r="HB29" s="208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8"/>
      <c r="HO29" s="208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8"/>
      <c r="IB29" s="208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8"/>
      <c r="IO29" s="208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8"/>
      <c r="AO30" s="208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8"/>
      <c r="BB30" s="208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8"/>
      <c r="BO30" s="208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8"/>
      <c r="CB30" s="208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8"/>
      <c r="CO30" s="208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8"/>
      <c r="DB30" s="208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8"/>
      <c r="DO30" s="208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8"/>
      <c r="EB30" s="208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8"/>
      <c r="EO30" s="208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8"/>
      <c r="FB30" s="208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8"/>
      <c r="FO30" s="208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8"/>
      <c r="GB30" s="208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8"/>
      <c r="GO30" s="208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8"/>
      <c r="HB30" s="208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8"/>
      <c r="HO30" s="208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8"/>
      <c r="IB30" s="208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8"/>
      <c r="IO30" s="208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8"/>
      <c r="AO31" s="208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8"/>
      <c r="BB31" s="208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8"/>
      <c r="BO31" s="208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8"/>
      <c r="CB31" s="208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8"/>
      <c r="CO31" s="208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8"/>
      <c r="DB31" s="208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8"/>
      <c r="DO31" s="208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8"/>
      <c r="EB31" s="208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8"/>
      <c r="EO31" s="208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8"/>
      <c r="FB31" s="208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8"/>
      <c r="FO31" s="208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8"/>
      <c r="GB31" s="208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8"/>
      <c r="GO31" s="208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8"/>
      <c r="HB31" s="208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8"/>
      <c r="HO31" s="208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8"/>
      <c r="IB31" s="208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8"/>
      <c r="IO31" s="208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8"/>
      <c r="AO38" s="208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8"/>
      <c r="BB38" s="208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8"/>
      <c r="BO38" s="208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8"/>
      <c r="CB38" s="208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8"/>
      <c r="CO38" s="208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8"/>
      <c r="DB38" s="208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8"/>
      <c r="DO38" s="208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8"/>
      <c r="EB38" s="208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8"/>
      <c r="EO38" s="208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8"/>
      <c r="FB38" s="208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8"/>
      <c r="FO38" s="208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8"/>
      <c r="GB38" s="208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8"/>
      <c r="GO38" s="208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8"/>
      <c r="HB38" s="208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8"/>
      <c r="HO38" s="208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8"/>
      <c r="IB38" s="208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8"/>
      <c r="IO38" s="208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8"/>
      <c r="AO39" s="208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8"/>
      <c r="BB39" s="208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8"/>
      <c r="BO39" s="208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8"/>
      <c r="CB39" s="208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8"/>
      <c r="CO39" s="208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8"/>
      <c r="DB39" s="208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8"/>
      <c r="DO39" s="208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8"/>
      <c r="EB39" s="208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8"/>
      <c r="EO39" s="208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8"/>
      <c r="FB39" s="208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8"/>
      <c r="FO39" s="208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8"/>
      <c r="GB39" s="208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8"/>
      <c r="GO39" s="208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8"/>
      <c r="HB39" s="208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8"/>
      <c r="HO39" s="208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8"/>
      <c r="IB39" s="208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8"/>
      <c r="IO39" s="208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8"/>
      <c r="AO40" s="208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8"/>
      <c r="BB40" s="208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8"/>
      <c r="BO40" s="208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8"/>
      <c r="CB40" s="208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8"/>
      <c r="CO40" s="208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8"/>
      <c r="DB40" s="208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8"/>
      <c r="DO40" s="208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8"/>
      <c r="EB40" s="208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8"/>
      <c r="EO40" s="208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8"/>
      <c r="FB40" s="208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8"/>
      <c r="FO40" s="208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8"/>
      <c r="GB40" s="208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8"/>
      <c r="GO40" s="208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8"/>
      <c r="HB40" s="208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8"/>
      <c r="HO40" s="208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8"/>
      <c r="IB40" s="208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8"/>
      <c r="IO40" s="208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879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BC40:BM40"/>
    <mergeCell ref="BP40:BZ40"/>
    <mergeCell ref="FC40:FM40"/>
    <mergeCell ref="IP40:IV40"/>
    <mergeCell ref="GC40:GM40"/>
    <mergeCell ref="GP40:GZ40"/>
    <mergeCell ref="HC40:HM40"/>
    <mergeCell ref="HP40:HZ40"/>
    <mergeCell ref="CC40:CM40"/>
    <mergeCell ref="CP40:CZ40"/>
    <mergeCell ref="FC38:FM38"/>
    <mergeCell ref="FP38:FZ38"/>
    <mergeCell ref="GC38:GM38"/>
    <mergeCell ref="FP40:FZ40"/>
    <mergeCell ref="DC40:DM40"/>
    <mergeCell ref="IC40:IM40"/>
    <mergeCell ref="EC40:EM40"/>
    <mergeCell ref="EP40:EZ40"/>
    <mergeCell ref="DP40:D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EC38:EM38"/>
    <mergeCell ref="EP38:EZ38"/>
    <mergeCell ref="P38:Z38"/>
    <mergeCell ref="AC38:AM38"/>
    <mergeCell ref="AP38:AZ38"/>
    <mergeCell ref="GP32:GZ32"/>
    <mergeCell ref="DC32:DM32"/>
    <mergeCell ref="DP32:DZ32"/>
    <mergeCell ref="EC32:EM32"/>
    <mergeCell ref="EP32:EZ32"/>
    <mergeCell ref="FP32:FZ32"/>
    <mergeCell ref="GC32:GM32"/>
    <mergeCell ref="IP32:IV32"/>
    <mergeCell ref="FC32:FM32"/>
    <mergeCell ref="P32:Z32"/>
    <mergeCell ref="AC32:AM32"/>
    <mergeCell ref="AP32:AZ32"/>
    <mergeCell ref="HC32:HM32"/>
    <mergeCell ref="BC32:BM32"/>
    <mergeCell ref="GP31:GZ31"/>
    <mergeCell ref="HC31:HM31"/>
    <mergeCell ref="GP38:GZ38"/>
    <mergeCell ref="HC38:HM38"/>
    <mergeCell ref="HP38:HZ38"/>
    <mergeCell ref="IC38:IM38"/>
    <mergeCell ref="HP32:HZ32"/>
    <mergeCell ref="IC32:IM32"/>
    <mergeCell ref="IC30:IM30"/>
    <mergeCell ref="IP30:IV30"/>
    <mergeCell ref="BC39:BM39"/>
    <mergeCell ref="BP31:BZ31"/>
    <mergeCell ref="CC31:CM31"/>
    <mergeCell ref="BP38:BZ38"/>
    <mergeCell ref="CC38:CM38"/>
    <mergeCell ref="BP39:BZ39"/>
    <mergeCell ref="CC32:CM32"/>
    <mergeCell ref="EC31:EM31"/>
    <mergeCell ref="CP38:CZ38"/>
    <mergeCell ref="DC38:DM38"/>
    <mergeCell ref="DP38:DZ38"/>
    <mergeCell ref="CP32:CZ32"/>
    <mergeCell ref="HC30:HM30"/>
    <mergeCell ref="HP30:HZ30"/>
    <mergeCell ref="EP31:EZ31"/>
    <mergeCell ref="FC31:FM31"/>
    <mergeCell ref="FP31:FZ31"/>
    <mergeCell ref="GC31:GM31"/>
    <mergeCell ref="CP30:CZ30"/>
    <mergeCell ref="DC30:DM30"/>
    <mergeCell ref="DP30:DZ30"/>
    <mergeCell ref="CP31:CZ31"/>
    <mergeCell ref="DC31:DM31"/>
    <mergeCell ref="DP31:DZ31"/>
    <mergeCell ref="CC30:CM30"/>
    <mergeCell ref="HP31:HZ31"/>
    <mergeCell ref="IC31:IM31"/>
    <mergeCell ref="IP31:IV31"/>
    <mergeCell ref="EC30:EM30"/>
    <mergeCell ref="EP30:EZ30"/>
    <mergeCell ref="FC30:FM30"/>
    <mergeCell ref="FP30:FZ30"/>
    <mergeCell ref="GC30:GM30"/>
    <mergeCell ref="GP30:GZ30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AP40:AZ40"/>
    <mergeCell ref="BC31:BM31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FC29:FM29"/>
    <mergeCell ref="FP29:FZ29"/>
    <mergeCell ref="GC29:GM29"/>
    <mergeCell ref="GP29:GZ29"/>
    <mergeCell ref="HC29:HM29"/>
    <mergeCell ref="HP29:HZ29"/>
    <mergeCell ref="CC29:CM29"/>
    <mergeCell ref="CP29:CZ29"/>
    <mergeCell ref="DC29:DM29"/>
    <mergeCell ref="DP29:DZ29"/>
    <mergeCell ref="EC29:EM29"/>
    <mergeCell ref="EP29:EZ29"/>
    <mergeCell ref="BC29:BM29"/>
    <mergeCell ref="BP29:BZ29"/>
    <mergeCell ref="P29:Z29"/>
    <mergeCell ref="AC29:AM29"/>
    <mergeCell ref="AP29:AZ29"/>
    <mergeCell ref="C24:M24"/>
    <mergeCell ref="C25:M25"/>
    <mergeCell ref="C26:M26"/>
    <mergeCell ref="C5:M5"/>
    <mergeCell ref="C6:M6"/>
    <mergeCell ref="C7:M7"/>
    <mergeCell ref="C8:M8"/>
    <mergeCell ref="C20:M20"/>
    <mergeCell ref="C29:M29"/>
    <mergeCell ref="C32:M32"/>
    <mergeCell ref="C30:M30"/>
    <mergeCell ref="C31:M31"/>
    <mergeCell ref="P31:Z31"/>
    <mergeCell ref="C9:M9"/>
    <mergeCell ref="C10:M10"/>
    <mergeCell ref="C11:M11"/>
    <mergeCell ref="C12:M12"/>
    <mergeCell ref="AC31:AM31"/>
    <mergeCell ref="AP31:AZ31"/>
    <mergeCell ref="A1:I1"/>
    <mergeCell ref="C3:M3"/>
    <mergeCell ref="C4:M4"/>
    <mergeCell ref="F2:I2"/>
    <mergeCell ref="A2:E2"/>
    <mergeCell ref="C13:M13"/>
    <mergeCell ref="C22:M22"/>
    <mergeCell ref="C23:M23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89:M89"/>
    <mergeCell ref="C90:M90"/>
    <mergeCell ref="C83:M83"/>
    <mergeCell ref="C84:M84"/>
    <mergeCell ref="C85:M85"/>
    <mergeCell ref="C86:M86"/>
    <mergeCell ref="C88:M88"/>
    <mergeCell ref="C79:M79"/>
    <mergeCell ref="C80:M80"/>
    <mergeCell ref="C81:M81"/>
    <mergeCell ref="C82:M82"/>
    <mergeCell ref="C65:M65"/>
    <mergeCell ref="C66:M66"/>
    <mergeCell ref="C67:M67"/>
    <mergeCell ref="C68:M68"/>
    <mergeCell ref="C69:M69"/>
    <mergeCell ref="C70:M70"/>
    <mergeCell ref="C62:M62"/>
    <mergeCell ref="C63:M63"/>
    <mergeCell ref="C64:M64"/>
    <mergeCell ref="C27:M27"/>
    <mergeCell ref="C28:M28"/>
    <mergeCell ref="A72:E72"/>
    <mergeCell ref="C73:M73"/>
    <mergeCell ref="C74:M74"/>
    <mergeCell ref="C87:M87"/>
    <mergeCell ref="C75:M75"/>
    <mergeCell ref="C76:M76"/>
    <mergeCell ref="C77:M77"/>
    <mergeCell ref="C78:M7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2011-09-14T18:37:52Z</cp:lastPrinted>
  <dcterms:created xsi:type="dcterms:W3CDTF">1997-12-04T19:04:30Z</dcterms:created>
  <dcterms:modified xsi:type="dcterms:W3CDTF">2025-01-09T20:39:14Z</dcterms:modified>
</cp:coreProperties>
</file>