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158B85D-00D8-419C-A613-A631E27B9670}" xr6:coauthVersionLast="47" xr6:coauthVersionMax="47" xr10:uidLastSave="{00000000-0000-0000-0000-000000000000}"/>
  <workbookProtection workbookPassword="B30A" lockStructure="1"/>
  <bookViews>
    <workbookView xWindow="1035" yWindow="1035" windowWidth="21600" windowHeight="11505" tabRatio="855" xr2:uid="{CFC03B49-CE06-43B8-9C0D-A2868E1C29C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E13" i="13" s="1"/>
  <c r="L198" i="1"/>
  <c r="L216" i="1"/>
  <c r="C114" i="2" s="1"/>
  <c r="L234" i="1"/>
  <c r="F16" i="13"/>
  <c r="G16" i="13"/>
  <c r="L201" i="1"/>
  <c r="L219" i="1"/>
  <c r="C117" i="2" s="1"/>
  <c r="L237" i="1"/>
  <c r="F5" i="13"/>
  <c r="G5" i="13"/>
  <c r="L189" i="1"/>
  <c r="L190" i="1"/>
  <c r="L191" i="1"/>
  <c r="L192" i="1"/>
  <c r="C13" i="10" s="1"/>
  <c r="L207" i="1"/>
  <c r="C101" i="2" s="1"/>
  <c r="L208" i="1"/>
  <c r="C102" i="2" s="1"/>
  <c r="L209" i="1"/>
  <c r="C12" i="10" s="1"/>
  <c r="L210" i="1"/>
  <c r="L225" i="1"/>
  <c r="L226" i="1"/>
  <c r="L239" i="1" s="1"/>
  <c r="H650" i="1" s="1"/>
  <c r="L227" i="1"/>
  <c r="C103" i="2" s="1"/>
  <c r="L228" i="1"/>
  <c r="F6" i="13"/>
  <c r="G6" i="13"/>
  <c r="L194" i="1"/>
  <c r="L212" i="1"/>
  <c r="D6" i="13" s="1"/>
  <c r="C6" i="13" s="1"/>
  <c r="L230" i="1"/>
  <c r="F7" i="13"/>
  <c r="G7" i="13"/>
  <c r="L195" i="1"/>
  <c r="C16" i="10" s="1"/>
  <c r="L213" i="1"/>
  <c r="L231" i="1"/>
  <c r="F12" i="13"/>
  <c r="G12" i="13"/>
  <c r="D12" i="13" s="1"/>
  <c r="C12" i="13" s="1"/>
  <c r="L197" i="1"/>
  <c r="L215" i="1"/>
  <c r="L233" i="1"/>
  <c r="F14" i="13"/>
  <c r="G14" i="13"/>
  <c r="L199" i="1"/>
  <c r="L217" i="1"/>
  <c r="L235" i="1"/>
  <c r="F15" i="13"/>
  <c r="G15" i="13"/>
  <c r="L200" i="1"/>
  <c r="L218" i="1"/>
  <c r="G652" i="1" s="1"/>
  <c r="L236" i="1"/>
  <c r="F17" i="13"/>
  <c r="D17" i="13" s="1"/>
  <c r="C17" i="13" s="1"/>
  <c r="G17" i="13"/>
  <c r="L243" i="1"/>
  <c r="F18" i="13"/>
  <c r="G18" i="13"/>
  <c r="D18" i="13"/>
  <c r="C18" i="13" s="1"/>
  <c r="L244" i="1"/>
  <c r="F19" i="13"/>
  <c r="G19" i="13"/>
  <c r="L245" i="1"/>
  <c r="C106" i="2" s="1"/>
  <c r="F29" i="13"/>
  <c r="G29" i="13"/>
  <c r="L350" i="1"/>
  <c r="L354" i="1"/>
  <c r="L351" i="1"/>
  <c r="D29" i="13" s="1"/>
  <c r="C29" i="13" s="1"/>
  <c r="L352" i="1"/>
  <c r="I359" i="1"/>
  <c r="J282" i="1"/>
  <c r="F31" i="13" s="1"/>
  <c r="J301" i="1"/>
  <c r="J320" i="1"/>
  <c r="K282" i="1"/>
  <c r="K301" i="1"/>
  <c r="K320" i="1"/>
  <c r="G31" i="13" s="1"/>
  <c r="L268" i="1"/>
  <c r="L269" i="1"/>
  <c r="L270" i="1"/>
  <c r="L271" i="1"/>
  <c r="L273" i="1"/>
  <c r="L274" i="1"/>
  <c r="L282" i="1" s="1"/>
  <c r="L275" i="1"/>
  <c r="L276" i="1"/>
  <c r="L277" i="1"/>
  <c r="L278" i="1"/>
  <c r="L279" i="1"/>
  <c r="L280" i="1"/>
  <c r="E117" i="2" s="1"/>
  <c r="L287" i="1"/>
  <c r="L288" i="1"/>
  <c r="L289" i="1"/>
  <c r="L290" i="1"/>
  <c r="L292" i="1"/>
  <c r="L293" i="1"/>
  <c r="L301" i="1" s="1"/>
  <c r="L294" i="1"/>
  <c r="E112" i="2"/>
  <c r="L295" i="1"/>
  <c r="L296" i="1"/>
  <c r="L297" i="1"/>
  <c r="L298" i="1"/>
  <c r="L299" i="1"/>
  <c r="L306" i="1"/>
  <c r="L320" i="1" s="1"/>
  <c r="L307" i="1"/>
  <c r="L308" i="1"/>
  <c r="L309" i="1"/>
  <c r="E104" i="2"/>
  <c r="L311" i="1"/>
  <c r="L312" i="1"/>
  <c r="L313" i="1"/>
  <c r="L314" i="1"/>
  <c r="L315" i="1"/>
  <c r="E114" i="2" s="1"/>
  <c r="L316" i="1"/>
  <c r="E115" i="2" s="1"/>
  <c r="L317" i="1"/>
  <c r="H652" i="1" s="1"/>
  <c r="L318" i="1"/>
  <c r="L325" i="1"/>
  <c r="L326" i="1"/>
  <c r="E106" i="2"/>
  <c r="L327" i="1"/>
  <c r="L252" i="1"/>
  <c r="L253" i="1"/>
  <c r="L333" i="1"/>
  <c r="L334" i="1"/>
  <c r="C25" i="10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/>
  <c r="F2" i="11"/>
  <c r="L603" i="1"/>
  <c r="H653" i="1" s="1"/>
  <c r="L602" i="1"/>
  <c r="G653" i="1"/>
  <c r="L601" i="1"/>
  <c r="F653" i="1" s="1"/>
  <c r="C40" i="10"/>
  <c r="F52" i="1"/>
  <c r="G52" i="1"/>
  <c r="C35" i="10" s="1"/>
  <c r="H52" i="1"/>
  <c r="E48" i="2" s="1"/>
  <c r="E55" i="2" s="1"/>
  <c r="I52" i="1"/>
  <c r="F71" i="1"/>
  <c r="F86" i="1"/>
  <c r="C50" i="2"/>
  <c r="F103" i="1"/>
  <c r="G103" i="1"/>
  <c r="H71" i="1"/>
  <c r="H104" i="1" s="1"/>
  <c r="H185" i="1" s="1"/>
  <c r="G619" i="1" s="1"/>
  <c r="J619" i="1" s="1"/>
  <c r="H86" i="1"/>
  <c r="E50" i="2" s="1"/>
  <c r="E54" i="2" s="1"/>
  <c r="H103" i="1"/>
  <c r="I103" i="1"/>
  <c r="I104" i="1" s="1"/>
  <c r="J103" i="1"/>
  <c r="F113" i="1"/>
  <c r="F128" i="1"/>
  <c r="F132" i="1" s="1"/>
  <c r="G113" i="1"/>
  <c r="G132" i="1" s="1"/>
  <c r="G128" i="1"/>
  <c r="H113" i="1"/>
  <c r="H132" i="1"/>
  <c r="H128" i="1"/>
  <c r="I113" i="1"/>
  <c r="I132" i="1" s="1"/>
  <c r="I128" i="1"/>
  <c r="J113" i="1"/>
  <c r="J132" i="1" s="1"/>
  <c r="J128" i="1"/>
  <c r="F139" i="1"/>
  <c r="F161" i="1" s="1"/>
  <c r="F154" i="1"/>
  <c r="G139" i="1"/>
  <c r="G161" i="1"/>
  <c r="G154" i="1"/>
  <c r="H139" i="1"/>
  <c r="H154" i="1"/>
  <c r="H161" i="1"/>
  <c r="I139" i="1"/>
  <c r="F77" i="2" s="1"/>
  <c r="F83" i="2" s="1"/>
  <c r="I154" i="1"/>
  <c r="L242" i="1"/>
  <c r="C23" i="10" s="1"/>
  <c r="L324" i="1"/>
  <c r="E105" i="2" s="1"/>
  <c r="L246" i="1"/>
  <c r="L260" i="1"/>
  <c r="C26" i="10" s="1"/>
  <c r="L261" i="1"/>
  <c r="L341" i="1"/>
  <c r="E134" i="2" s="1"/>
  <c r="L342" i="1"/>
  <c r="E135" i="2" s="1"/>
  <c r="E122" i="2"/>
  <c r="E123" i="2"/>
  <c r="E126" i="2"/>
  <c r="E127" i="2"/>
  <c r="I655" i="1"/>
  <c r="I660" i="1"/>
  <c r="L221" i="1"/>
  <c r="G650" i="1" s="1"/>
  <c r="G654" i="1" s="1"/>
  <c r="G651" i="1"/>
  <c r="I659" i="1"/>
  <c r="C6" i="10"/>
  <c r="C5" i="10"/>
  <c r="C42" i="10"/>
  <c r="L366" i="1"/>
  <c r="L367" i="1"/>
  <c r="F126" i="2"/>
  <c r="F120" i="2"/>
  <c r="F137" i="2" s="1"/>
  <c r="L368" i="1"/>
  <c r="F122" i="2" s="1"/>
  <c r="F136" i="2" s="1"/>
  <c r="L369" i="1"/>
  <c r="L370" i="1"/>
  <c r="C29" i="10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F540" i="1"/>
  <c r="L513" i="1"/>
  <c r="F541" i="1" s="1"/>
  <c r="L533" i="1"/>
  <c r="J541" i="1"/>
  <c r="L516" i="1"/>
  <c r="G539" i="1"/>
  <c r="L517" i="1"/>
  <c r="L518" i="1"/>
  <c r="G541" i="1" s="1"/>
  <c r="L521" i="1"/>
  <c r="H539" i="1"/>
  <c r="H542" i="1" s="1"/>
  <c r="L522" i="1"/>
  <c r="H540" i="1" s="1"/>
  <c r="L523" i="1"/>
  <c r="H541" i="1"/>
  <c r="L526" i="1"/>
  <c r="I539" i="1"/>
  <c r="I542" i="1" s="1"/>
  <c r="L527" i="1"/>
  <c r="I540" i="1" s="1"/>
  <c r="L528" i="1"/>
  <c r="I541" i="1" s="1"/>
  <c r="L531" i="1"/>
  <c r="J539" i="1"/>
  <c r="L532" i="1"/>
  <c r="J540" i="1" s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/>
  <c r="G9" i="2" s="1"/>
  <c r="C10" i="2"/>
  <c r="C19" i="2" s="1"/>
  <c r="D10" i="2"/>
  <c r="E10" i="2"/>
  <c r="E19" i="2" s="1"/>
  <c r="F10" i="2"/>
  <c r="I432" i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I438" i="1" s="1"/>
  <c r="G632" i="1" s="1"/>
  <c r="C14" i="2"/>
  <c r="D14" i="2"/>
  <c r="E14" i="2"/>
  <c r="F14" i="2"/>
  <c r="I435" i="1"/>
  <c r="J14" i="1" s="1"/>
  <c r="G14" i="2" s="1"/>
  <c r="F15" i="2"/>
  <c r="C16" i="2"/>
  <c r="D16" i="2"/>
  <c r="D19" i="2" s="1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C32" i="2" s="1"/>
  <c r="C23" i="2"/>
  <c r="C24" i="2"/>
  <c r="C25" i="2"/>
  <c r="C26" i="2"/>
  <c r="C27" i="2"/>
  <c r="C28" i="2"/>
  <c r="C29" i="2"/>
  <c r="C30" i="2"/>
  <c r="C31" i="2"/>
  <c r="D22" i="2"/>
  <c r="E22" i="2"/>
  <c r="E32" i="2" s="1"/>
  <c r="E23" i="2"/>
  <c r="E24" i="2"/>
  <c r="E25" i="2"/>
  <c r="E28" i="2"/>
  <c r="E29" i="2"/>
  <c r="E30" i="2"/>
  <c r="E31" i="2"/>
  <c r="F22" i="2"/>
  <c r="F23" i="2"/>
  <c r="F24" i="2"/>
  <c r="F25" i="2"/>
  <c r="F32" i="2" s="1"/>
  <c r="F26" i="2"/>
  <c r="F27" i="2"/>
  <c r="F28" i="2"/>
  <c r="F29" i="2"/>
  <c r="F30" i="2"/>
  <c r="F31" i="2"/>
  <c r="I440" i="1"/>
  <c r="J23" i="1" s="1"/>
  <c r="D23" i="2"/>
  <c r="D32" i="2" s="1"/>
  <c r="D24" i="2"/>
  <c r="D25" i="2"/>
  <c r="D28" i="2"/>
  <c r="D29" i="2"/>
  <c r="D30" i="2"/>
  <c r="D31" i="2"/>
  <c r="I441" i="1"/>
  <c r="I444" i="1" s="1"/>
  <c r="I442" i="1"/>
  <c r="J25" i="1"/>
  <c r="G24" i="2" s="1"/>
  <c r="I443" i="1"/>
  <c r="J32" i="1"/>
  <c r="G31" i="2" s="1"/>
  <c r="C34" i="2"/>
  <c r="D34" i="2"/>
  <c r="E34" i="2"/>
  <c r="F34" i="2"/>
  <c r="F42" i="2" s="1"/>
  <c r="F43" i="2" s="1"/>
  <c r="F35" i="2"/>
  <c r="F36" i="2"/>
  <c r="F37" i="2"/>
  <c r="F38" i="2"/>
  <c r="F40" i="2"/>
  <c r="F41" i="2"/>
  <c r="C35" i="2"/>
  <c r="D35" i="2"/>
  <c r="E35" i="2"/>
  <c r="C36" i="2"/>
  <c r="C42" i="2" s="1"/>
  <c r="C43" i="2" s="1"/>
  <c r="D36" i="2"/>
  <c r="D42" i="2" s="1"/>
  <c r="E36" i="2"/>
  <c r="I446" i="1"/>
  <c r="J37" i="1"/>
  <c r="C37" i="2"/>
  <c r="D37" i="2"/>
  <c r="D38" i="2"/>
  <c r="D40" i="2"/>
  <c r="D41" i="2"/>
  <c r="E37" i="2"/>
  <c r="I447" i="1"/>
  <c r="I450" i="1" s="1"/>
  <c r="C38" i="2"/>
  <c r="E38" i="2"/>
  <c r="I448" i="1"/>
  <c r="J40" i="1"/>
  <c r="G39" i="2" s="1"/>
  <c r="C40" i="2"/>
  <c r="E40" i="2"/>
  <c r="I449" i="1"/>
  <c r="J41" i="1" s="1"/>
  <c r="G40" i="2" s="1"/>
  <c r="C41" i="2"/>
  <c r="E41" i="2"/>
  <c r="E42" i="2" s="1"/>
  <c r="E43" i="2" s="1"/>
  <c r="F48" i="2"/>
  <c r="C49" i="2"/>
  <c r="E49" i="2"/>
  <c r="E51" i="2"/>
  <c r="E53" i="2"/>
  <c r="C51" i="2"/>
  <c r="D51" i="2"/>
  <c r="D54" i="2" s="1"/>
  <c r="F51" i="2"/>
  <c r="F54" i="2" s="1"/>
  <c r="F55" i="2" s="1"/>
  <c r="D52" i="2"/>
  <c r="D53" i="2"/>
  <c r="C53" i="2"/>
  <c r="F53" i="2"/>
  <c r="C58" i="2"/>
  <c r="C62" i="2" s="1"/>
  <c r="C59" i="2"/>
  <c r="C61" i="2"/>
  <c r="D61" i="2"/>
  <c r="D62" i="2"/>
  <c r="E61" i="2"/>
  <c r="E62" i="2" s="1"/>
  <c r="F61" i="2"/>
  <c r="F62" i="2"/>
  <c r="G61" i="2"/>
  <c r="G62" i="2"/>
  <c r="C64" i="2"/>
  <c r="C70" i="2" s="1"/>
  <c r="C65" i="2"/>
  <c r="C66" i="2"/>
  <c r="C67" i="2"/>
  <c r="C68" i="2"/>
  <c r="C69" i="2"/>
  <c r="F64" i="2"/>
  <c r="F65" i="2"/>
  <c r="E68" i="2"/>
  <c r="E70" i="2" s="1"/>
  <c r="F68" i="2"/>
  <c r="F69" i="2"/>
  <c r="F70" i="2"/>
  <c r="F73" i="2" s="1"/>
  <c r="D69" i="2"/>
  <c r="D70" i="2" s="1"/>
  <c r="D73" i="2" s="1"/>
  <c r="D71" i="2"/>
  <c r="E69" i="2"/>
  <c r="E71" i="2"/>
  <c r="E72" i="2"/>
  <c r="G69" i="2"/>
  <c r="G70" i="2"/>
  <c r="G73" i="2" s="1"/>
  <c r="C71" i="2"/>
  <c r="C72" i="2"/>
  <c r="C77" i="2"/>
  <c r="D77" i="2"/>
  <c r="D83" i="2" s="1"/>
  <c r="D80" i="2"/>
  <c r="D81" i="2"/>
  <c r="C79" i="2"/>
  <c r="E79" i="2"/>
  <c r="F79" i="2"/>
  <c r="C80" i="2"/>
  <c r="C83" i="2" s="1"/>
  <c r="E80" i="2"/>
  <c r="F80" i="2"/>
  <c r="C81" i="2"/>
  <c r="E81" i="2"/>
  <c r="F81" i="2"/>
  <c r="C82" i="2"/>
  <c r="C85" i="2"/>
  <c r="F85" i="2"/>
  <c r="C86" i="2"/>
  <c r="F86" i="2"/>
  <c r="D88" i="2"/>
  <c r="D95" i="2" s="1"/>
  <c r="D89" i="2"/>
  <c r="D90" i="2"/>
  <c r="D91" i="2"/>
  <c r="D92" i="2"/>
  <c r="D93" i="2"/>
  <c r="D94" i="2"/>
  <c r="E88" i="2"/>
  <c r="F88" i="2"/>
  <c r="G88" i="2"/>
  <c r="G89" i="2"/>
  <c r="G90" i="2"/>
  <c r="G95" i="2" s="1"/>
  <c r="C89" i="2"/>
  <c r="C95" i="2" s="1"/>
  <c r="C90" i="2"/>
  <c r="C91" i="2"/>
  <c r="C92" i="2"/>
  <c r="C93" i="2"/>
  <c r="C94" i="2"/>
  <c r="E89" i="2"/>
  <c r="F89" i="2"/>
  <c r="E90" i="2"/>
  <c r="E95" i="2" s="1"/>
  <c r="E91" i="2"/>
  <c r="E92" i="2"/>
  <c r="E93" i="2"/>
  <c r="E94" i="2"/>
  <c r="F91" i="2"/>
  <c r="F95" i="2" s="1"/>
  <c r="F92" i="2"/>
  <c r="F93" i="2"/>
  <c r="F94" i="2"/>
  <c r="C104" i="2"/>
  <c r="D107" i="2"/>
  <c r="F107" i="2"/>
  <c r="G107" i="2"/>
  <c r="E110" i="2"/>
  <c r="E113" i="2"/>
  <c r="G120" i="2"/>
  <c r="G137" i="2" s="1"/>
  <c r="C122" i="2"/>
  <c r="D126" i="2"/>
  <c r="D136" i="2" s="1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 s="1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G490" i="1"/>
  <c r="C153" i="2" s="1"/>
  <c r="H490" i="1"/>
  <c r="D153" i="2" s="1"/>
  <c r="I490" i="1"/>
  <c r="E153" i="2"/>
  <c r="J490" i="1"/>
  <c r="F153" i="2" s="1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 s="1"/>
  <c r="I493" i="1"/>
  <c r="E156" i="2" s="1"/>
  <c r="J493" i="1"/>
  <c r="F156" i="2"/>
  <c r="F19" i="1"/>
  <c r="G19" i="1"/>
  <c r="G608" i="1" s="1"/>
  <c r="H19" i="1"/>
  <c r="G609" i="1"/>
  <c r="I19" i="1"/>
  <c r="G610" i="1"/>
  <c r="F33" i="1"/>
  <c r="G33" i="1"/>
  <c r="G44" i="1" s="1"/>
  <c r="H608" i="1" s="1"/>
  <c r="H33" i="1"/>
  <c r="H44" i="1" s="1"/>
  <c r="H609" i="1" s="1"/>
  <c r="J609" i="1" s="1"/>
  <c r="I33" i="1"/>
  <c r="F43" i="1"/>
  <c r="F44" i="1" s="1"/>
  <c r="H607" i="1" s="1"/>
  <c r="J607" i="1" s="1"/>
  <c r="G43" i="1"/>
  <c r="H43" i="1"/>
  <c r="I43" i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F180" i="1"/>
  <c r="G180" i="1"/>
  <c r="H180" i="1"/>
  <c r="I180" i="1"/>
  <c r="J184" i="1"/>
  <c r="F203" i="1"/>
  <c r="G203" i="1"/>
  <c r="H203" i="1"/>
  <c r="I203" i="1"/>
  <c r="J203" i="1"/>
  <c r="J249" i="1" s="1"/>
  <c r="K203" i="1"/>
  <c r="F221" i="1"/>
  <c r="G221" i="1"/>
  <c r="H221" i="1"/>
  <c r="I221" i="1"/>
  <c r="I249" i="1" s="1"/>
  <c r="I263" i="1" s="1"/>
  <c r="J221" i="1"/>
  <c r="K221" i="1"/>
  <c r="F239" i="1"/>
  <c r="F249" i="1" s="1"/>
  <c r="F263" i="1" s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F282" i="1"/>
  <c r="G282" i="1"/>
  <c r="H282" i="1"/>
  <c r="I282" i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F354" i="1"/>
  <c r="G354" i="1"/>
  <c r="H354" i="1"/>
  <c r="I354" i="1"/>
  <c r="G624" i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J635" i="1" s="1"/>
  <c r="H385" i="1"/>
  <c r="I385" i="1"/>
  <c r="I400" i="1" s="1"/>
  <c r="F393" i="1"/>
  <c r="G393" i="1"/>
  <c r="H393" i="1"/>
  <c r="H400" i="1" s="1"/>
  <c r="H634" i="1" s="1"/>
  <c r="J634" i="1" s="1"/>
  <c r="I393" i="1"/>
  <c r="F399" i="1"/>
  <c r="G399" i="1"/>
  <c r="H399" i="1"/>
  <c r="I399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4" i="1"/>
  <c r="L415" i="1"/>
  <c r="L416" i="1"/>
  <c r="L417" i="1"/>
  <c r="L418" i="1"/>
  <c r="F419" i="1"/>
  <c r="G419" i="1"/>
  <c r="H419" i="1"/>
  <c r="I419" i="1"/>
  <c r="J419" i="1"/>
  <c r="J426" i="1"/>
  <c r="L421" i="1"/>
  <c r="L425" i="1" s="1"/>
  <c r="L422" i="1"/>
  <c r="L423" i="1"/>
  <c r="L424" i="1"/>
  <c r="F425" i="1"/>
  <c r="G425" i="1"/>
  <c r="G426" i="1"/>
  <c r="H425" i="1"/>
  <c r="I425" i="1"/>
  <c r="J425" i="1"/>
  <c r="I426" i="1"/>
  <c r="F438" i="1"/>
  <c r="G438" i="1"/>
  <c r="G630" i="1" s="1"/>
  <c r="H438" i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H629" i="1" s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G466" i="1" s="1"/>
  <c r="H613" i="1" s="1"/>
  <c r="J613" i="1" s="1"/>
  <c r="H464" i="1"/>
  <c r="H466" i="1"/>
  <c r="H614" i="1" s="1"/>
  <c r="J614" i="1" s="1"/>
  <c r="I464" i="1"/>
  <c r="I466" i="1" s="1"/>
  <c r="H615" i="1" s="1"/>
  <c r="J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K535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I535" i="1" s="1"/>
  <c r="J534" i="1"/>
  <c r="K534" i="1"/>
  <c r="L534" i="1"/>
  <c r="L547" i="1"/>
  <c r="L550" i="1" s="1"/>
  <c r="L548" i="1"/>
  <c r="L549" i="1"/>
  <c r="F550" i="1"/>
  <c r="G550" i="1"/>
  <c r="G561" i="1" s="1"/>
  <c r="H550" i="1"/>
  <c r="I550" i="1"/>
  <c r="I561" i="1" s="1"/>
  <c r="J550" i="1"/>
  <c r="K550" i="1"/>
  <c r="L552" i="1"/>
  <c r="L555" i="1" s="1"/>
  <c r="L553" i="1"/>
  <c r="L554" i="1"/>
  <c r="F555" i="1"/>
  <c r="F561" i="1" s="1"/>
  <c r="G555" i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 s="1"/>
  <c r="J639" i="1" s="1"/>
  <c r="I588" i="1"/>
  <c r="H640" i="1"/>
  <c r="J588" i="1"/>
  <c r="H641" i="1"/>
  <c r="K592" i="1"/>
  <c r="K595" i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1" i="1"/>
  <c r="G633" i="1"/>
  <c r="G634" i="1"/>
  <c r="G635" i="1"/>
  <c r="G639" i="1"/>
  <c r="G640" i="1"/>
  <c r="J640" i="1" s="1"/>
  <c r="G641" i="1"/>
  <c r="G642" i="1"/>
  <c r="H642" i="1"/>
  <c r="J642" i="1"/>
  <c r="G643" i="1"/>
  <c r="J643" i="1" s="1"/>
  <c r="H643" i="1"/>
  <c r="G644" i="1"/>
  <c r="H644" i="1"/>
  <c r="J644" i="1" s="1"/>
  <c r="G645" i="1"/>
  <c r="H645" i="1"/>
  <c r="J645" i="1" s="1"/>
  <c r="H637" i="1"/>
  <c r="L374" i="1"/>
  <c r="G626" i="1" s="1"/>
  <c r="J626" i="1" s="1"/>
  <c r="C116" i="2"/>
  <c r="C115" i="2"/>
  <c r="C113" i="2"/>
  <c r="C112" i="2"/>
  <c r="C110" i="2"/>
  <c r="E102" i="2"/>
  <c r="F652" i="1"/>
  <c r="I652" i="1" s="1"/>
  <c r="F651" i="1"/>
  <c r="I651" i="1" s="1"/>
  <c r="C20" i="10"/>
  <c r="C18" i="10"/>
  <c r="B153" i="2"/>
  <c r="L419" i="1"/>
  <c r="I44" i="1"/>
  <c r="H610" i="1"/>
  <c r="G615" i="1"/>
  <c r="J10" i="1"/>
  <c r="G10" i="2" s="1"/>
  <c r="L519" i="1"/>
  <c r="G540" i="1"/>
  <c r="F19" i="2"/>
  <c r="L343" i="1"/>
  <c r="C17" i="10"/>
  <c r="C48" i="2"/>
  <c r="C55" i="2" s="1"/>
  <c r="C54" i="2"/>
  <c r="H651" i="1"/>
  <c r="E116" i="2"/>
  <c r="C105" i="2"/>
  <c r="E77" i="2"/>
  <c r="E83" i="2"/>
  <c r="C19" i="10"/>
  <c r="J641" i="1"/>
  <c r="J535" i="1"/>
  <c r="F535" i="1"/>
  <c r="C27" i="10"/>
  <c r="G625" i="1"/>
  <c r="J625" i="1" s="1"/>
  <c r="H25" i="13"/>
  <c r="H33" i="13"/>
  <c r="C25" i="13"/>
  <c r="C32" i="10"/>
  <c r="D15" i="13"/>
  <c r="C15" i="13" s="1"/>
  <c r="G249" i="1"/>
  <c r="G263" i="1" s="1"/>
  <c r="C11" i="10"/>
  <c r="H249" i="1"/>
  <c r="H263" i="1" s="1"/>
  <c r="C10" i="10"/>
  <c r="E8" i="13"/>
  <c r="C8" i="13" s="1"/>
  <c r="D14" i="13"/>
  <c r="C14" i="13" s="1"/>
  <c r="E16" i="13"/>
  <c r="C16" i="13" s="1"/>
  <c r="C15" i="10"/>
  <c r="F104" i="1"/>
  <c r="F185" i="1" s="1"/>
  <c r="G617" i="1" s="1"/>
  <c r="J617" i="1" s="1"/>
  <c r="A13" i="12"/>
  <c r="A40" i="12"/>
  <c r="J610" i="1"/>
  <c r="G36" i="2"/>
  <c r="H535" i="1"/>
  <c r="J561" i="1"/>
  <c r="E103" i="2"/>
  <c r="C21" i="10"/>
  <c r="I330" i="1"/>
  <c r="I344" i="1" s="1"/>
  <c r="E101" i="2"/>
  <c r="J542" i="1" l="1"/>
  <c r="J631" i="1"/>
  <c r="E73" i="2"/>
  <c r="E96" i="2" s="1"/>
  <c r="K541" i="1"/>
  <c r="C39" i="10"/>
  <c r="C36" i="10"/>
  <c r="C41" i="10" s="1"/>
  <c r="G657" i="1"/>
  <c r="G662" i="1"/>
  <c r="J630" i="1"/>
  <c r="J608" i="1"/>
  <c r="D43" i="2"/>
  <c r="J629" i="1"/>
  <c r="K540" i="1"/>
  <c r="E33" i="13"/>
  <c r="D35" i="13" s="1"/>
  <c r="C13" i="13"/>
  <c r="K539" i="1"/>
  <c r="F542" i="1"/>
  <c r="I653" i="1"/>
  <c r="G33" i="13"/>
  <c r="J638" i="1"/>
  <c r="L400" i="1"/>
  <c r="C130" i="2"/>
  <c r="G22" i="2"/>
  <c r="G32" i="2" s="1"/>
  <c r="J33" i="1"/>
  <c r="H654" i="1"/>
  <c r="G153" i="2"/>
  <c r="C73" i="2"/>
  <c r="J632" i="1"/>
  <c r="G542" i="1"/>
  <c r="E107" i="2"/>
  <c r="C96" i="2"/>
  <c r="L561" i="1"/>
  <c r="J263" i="1"/>
  <c r="H638" i="1"/>
  <c r="I451" i="1"/>
  <c r="H632" i="1" s="1"/>
  <c r="D31" i="13"/>
  <c r="C31" i="13" s="1"/>
  <c r="L330" i="1"/>
  <c r="L344" i="1" s="1"/>
  <c r="G623" i="1" s="1"/>
  <c r="J623" i="1" s="1"/>
  <c r="G156" i="2"/>
  <c r="C38" i="10"/>
  <c r="C107" i="2"/>
  <c r="J633" i="1"/>
  <c r="F96" i="2"/>
  <c r="G621" i="1"/>
  <c r="J621" i="1" s="1"/>
  <c r="G636" i="1"/>
  <c r="F33" i="13"/>
  <c r="K493" i="1"/>
  <c r="K249" i="1"/>
  <c r="K263" i="1" s="1"/>
  <c r="C24" i="10"/>
  <c r="C28" i="10" s="1"/>
  <c r="K330" i="1"/>
  <c r="K344" i="1" s="1"/>
  <c r="G612" i="1"/>
  <c r="J612" i="1" s="1"/>
  <c r="E111" i="2"/>
  <c r="E120" i="2" s="1"/>
  <c r="D48" i="2"/>
  <c r="D55" i="2" s="1"/>
  <c r="D96" i="2" s="1"/>
  <c r="J38" i="1"/>
  <c r="J24" i="1"/>
  <c r="G23" i="2" s="1"/>
  <c r="J13" i="1"/>
  <c r="G104" i="1"/>
  <c r="G185" i="1" s="1"/>
  <c r="G618" i="1" s="1"/>
  <c r="J618" i="1" s="1"/>
  <c r="D19" i="13"/>
  <c r="C19" i="13" s="1"/>
  <c r="D7" i="13"/>
  <c r="C7" i="13" s="1"/>
  <c r="L514" i="1"/>
  <c r="L535" i="1" s="1"/>
  <c r="E124" i="2"/>
  <c r="E136" i="2" s="1"/>
  <c r="D119" i="2"/>
  <c r="D120" i="2" s="1"/>
  <c r="D137" i="2" s="1"/>
  <c r="J330" i="1"/>
  <c r="J344" i="1" s="1"/>
  <c r="K490" i="1"/>
  <c r="I161" i="1"/>
  <c r="I185" i="1" s="1"/>
  <c r="G620" i="1" s="1"/>
  <c r="J620" i="1" s="1"/>
  <c r="G48" i="2"/>
  <c r="G55" i="2" s="1"/>
  <c r="G96" i="2" s="1"/>
  <c r="D5" i="13"/>
  <c r="L203" i="1"/>
  <c r="C111" i="2"/>
  <c r="C120" i="2" s="1"/>
  <c r="G330" i="1"/>
  <c r="G344" i="1" s="1"/>
  <c r="D19" i="10" l="1"/>
  <c r="D22" i="10"/>
  <c r="D18" i="10"/>
  <c r="D15" i="10"/>
  <c r="D20" i="10"/>
  <c r="D27" i="10"/>
  <c r="C30" i="10"/>
  <c r="D10" i="10"/>
  <c r="D28" i="10" s="1"/>
  <c r="D17" i="10"/>
  <c r="D12" i="10"/>
  <c r="D11" i="10"/>
  <c r="D13" i="10"/>
  <c r="D23" i="10"/>
  <c r="D26" i="10"/>
  <c r="D25" i="10"/>
  <c r="D16" i="10"/>
  <c r="D21" i="10"/>
  <c r="C136" i="2"/>
  <c r="C137" i="2" s="1"/>
  <c r="D40" i="10"/>
  <c r="D37" i="10"/>
  <c r="D35" i="10"/>
  <c r="G627" i="1"/>
  <c r="J627" i="1" s="1"/>
  <c r="H636" i="1"/>
  <c r="J636" i="1" s="1"/>
  <c r="H657" i="1"/>
  <c r="H662" i="1"/>
  <c r="C133" i="2"/>
  <c r="D39" i="10"/>
  <c r="G37" i="2"/>
  <c r="G42" i="2" s="1"/>
  <c r="G43" i="2" s="1"/>
  <c r="J43" i="1"/>
  <c r="E137" i="2"/>
  <c r="L249" i="1"/>
  <c r="L263" i="1" s="1"/>
  <c r="G622" i="1" s="1"/>
  <c r="J622" i="1" s="1"/>
  <c r="F650" i="1"/>
  <c r="G13" i="2"/>
  <c r="G19" i="2" s="1"/>
  <c r="J19" i="1"/>
  <c r="G611" i="1" s="1"/>
  <c r="K542" i="1"/>
  <c r="D36" i="10"/>
  <c r="D24" i="10"/>
  <c r="D38" i="10"/>
  <c r="D33" i="13"/>
  <c r="D36" i="13" s="1"/>
  <c r="C5" i="13"/>
  <c r="F654" i="1" l="1"/>
  <c r="I650" i="1"/>
  <c r="I654" i="1" s="1"/>
  <c r="D41" i="10"/>
  <c r="J44" i="1"/>
  <c r="H611" i="1" s="1"/>
  <c r="J611" i="1" s="1"/>
  <c r="G616" i="1"/>
  <c r="J616" i="1" s="1"/>
  <c r="I662" i="1" l="1"/>
  <c r="C7" i="10" s="1"/>
  <c r="I657" i="1"/>
  <c r="F657" i="1"/>
  <c r="F662" i="1"/>
  <c r="C4" i="10" s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C0030AC-3CBA-460A-9032-CFE13021A3D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48F7F3F-921B-4979-A0E3-103B196E99A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26B5AF1-2906-4D72-9442-A24230117C4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876820C-A0AA-431F-AD6C-2E8D5A73B97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3E1A385-3848-4DFE-B09B-15357907B92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419903F-02DE-4A2A-B587-56F5C9386FA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DDFA33C-CD1F-486A-9047-14ABF68A0CB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354CCC7-9219-4C84-BE00-3CAD938E2EB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AF67B79-4EB9-44FC-A294-4E645A23AE7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CCB2046-3BE1-4ABF-8680-C40B38F73B7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AF758A3-3DB2-4E8E-8099-81C6B451CD3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CCB7036-4DF1-4176-96F8-C79518CCC6D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<sst xmlns="http://schemas.openxmlformats.org/spreadsheetml/2006/main" count="3862" uniqueCount="899">
  <si>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</si>
  <si>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</si>
  <si>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</si>
  <si>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</si>
  <si>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</si>
  <si>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</si>
  <si>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</si>
  <si>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</si>
  <si>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</si>
  <si>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</si>
  <si>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</si>
  <si>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</si>
  <si>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</si>
  <si>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</si>
  <si>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</si>
  <si>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</si>
  <si>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</si>
  <si>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</si>
  <si>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</si>
  <si>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</si>
  <si>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</si>
  <si>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</si>
  <si>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</si>
  <si>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</si>
  <si>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</si>
  <si>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</si>
  <si>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</si>
  <si>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</si>
  <si>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</si>
  <si>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</si>
  <si>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</si>
  <si>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</si>
  <si>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</si>
  <si>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</si>
  <si>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</si>
  <si>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</si>
  <si>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</si>
  <si>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</si>
  <si>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</si>
  <si>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</si>
  <si>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</si>
  <si>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</si>
  <si>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</si>
  <si>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</si>
  <si>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</si>
  <si>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</si>
  <si>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</si>
  <si>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</si>
  <si>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</si>
  <si>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</si>
  <si>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</si>
  <si>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</si>
  <si>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</si>
  <si>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</si>
  <si>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</si>
  <si>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</si>
  <si>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</si>
  <si>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</si>
  <si>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</si>
  <si>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</si>
  <si>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</si>
  <si>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</si>
  <si>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</si>
  <si>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</si>
  <si>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</si>
  <si>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</si>
  <si>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</si>
  <si>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</si>
  <si>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</si>
  <si>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</si>
  <si>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</si>
  <si>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</si>
  <si>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</si>
  <si>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</si>
  <si>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</si>
  <si>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</si>
  <si>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</si>
  <si>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</si>
  <si>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</si>
  <si>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</si>
  <si>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</si>
  <si>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</si>
  <si>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</si>
  <si>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</si>
  <si>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</si>
  <si>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</si>
  <si>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</si>
  <si>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</si>
  <si>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</si>
  <si>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</si>
  <si>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</si>
  <si>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</si>
  <si>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</si>
  <si>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</si>
  <si>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</si>
  <si>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</si>
  <si>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</si>
  <si>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</si>
  <si>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</si>
  <si>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</si>
  <si>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</si>
  <si>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</si>
  <si>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</si>
  <si>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</si>
  <si>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</si>
  <si>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</si>
  <si>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</si>
  <si>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</si>
  <si>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</si>
  <si>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</si>
  <si>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</si>
  <si>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</si>
  <si>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</si>
  <si>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</si>
  <si>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</si>
  <si>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</si>
  <si>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</si>
  <si>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</si>
  <si>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</si>
  <si>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</si>
  <si>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</si>
  <si>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</si>
  <si>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</si>
  <si>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</si>
  <si>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</si>
  <si>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</si>
  <si>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</si>
  <si>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</si>
  <si>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</si>
  <si>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</si>
  <si>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</si>
  <si>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</si>
  <si>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</si>
  <si>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</si>
  <si>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</si>
  <si>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</si>
  <si>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</si>
  <si>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</si>
  <si>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</si>
  <si>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</si>
  <si>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</si>
  <si>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</si>
  <si>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</si>
  <si>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</si>
  <si>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</si>
  <si>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</si>
  <si>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</si>
  <si>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</si>
  <si>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</si>
  <si>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</si>
  <si>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</si>
  <si>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</si>
  <si>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</si>
  <si>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</si>
  <si>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</si>
  <si>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</si>
  <si>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</si>
  <si>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</si>
  <si>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</si>
  <si>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</si>
  <si>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</si>
  <si>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</si>
  <si>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</si>
  <si>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</si>
  <si>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</si>
  <si>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</si>
  <si>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</si>
  <si>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</si>
  <si>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</si>
  <si>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</si>
  <si>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</si>
  <si>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</si>
  <si>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</si>
  <si>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</si>
  <si>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</si>
  <si>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</si>
  <si>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</si>
  <si>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</si>
  <si>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</si>
  <si>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</si>
  <si>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</si>
  <si>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</si>
  <si>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</si>
  <si>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</si>
  <si>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</si>
  <si>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</si>
  <si>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</si>
  <si>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</si>
  <si>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</si>
  <si>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</si>
  <si>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</si>
  <si>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</si>
  <si>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</si>
  <si>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</si>
  <si>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</si>
  <si>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</si>
  <si>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</si>
  <si>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</si>
  <si>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</si>
  <si>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</si>
  <si>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</si>
  <si>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</si>
  <si>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</si>
  <si>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</si>
  <si>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</si>
  <si>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</si>
  <si>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</si>
  <si>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</si>
  <si>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</si>
  <si>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</si>
  <si>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</si>
  <si>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</si>
  <si>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</si>
  <si>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</si>
  <si>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</si>
  <si>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</si>
  <si>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</si>
  <si>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</si>
  <si>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</si>
  <si>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</si>
  <si>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</si>
  <si>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</si>
  <si>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</si>
  <si>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</si>
  <si>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</si>
  <si>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</si>
  <si>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</si>
  <si>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</si>
  <si>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</si>
  <si>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</si>
  <si>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</si>
  <si>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</si>
  <si>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</si>
  <si>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</si>
  <si>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</si>
  <si>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</si>
  <si>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</si>
  <si>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</si>
  <si>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</si>
  <si>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</si>
  <si>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</si>
  <si>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</si>
  <si>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</si>
  <si>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</si>
  <si>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</si>
  <si>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</si>
  <si>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</si>
  <si>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</si>
  <si>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</si>
  <si>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</si>
  <si>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</si>
  <si>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</si>
  <si>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</si>
  <si>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</si>
  <si>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</si>
  <si>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</si>
  <si>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</si>
  <si>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</si>
  <si>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</si>
  <si>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</si>
  <si>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</si>
  <si>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</si>
  <si>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</si>
  <si>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</si>
  <si>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</si>
  <si>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</si>
  <si>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</si>
  <si>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</si>
  <si>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</si>
  <si>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</si>
  <si>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</si>
  <si>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</si>
  <si>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</si>
  <si>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</si>
  <si>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</si>
  <si>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</si>
  <si>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</si>
  <si>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</si>
  <si>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</si>
  <si>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</si>
  <si>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</si>
  <si>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</si>
  <si>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</si>
  <si>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</si>
  <si>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</si>
  <si>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</si>
  <si>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</si>
  <si>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</si>
  <si>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</si>
  <si>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</si>
  <si>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</si>
  <si>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</si>
  <si>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</si>
  <si>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</si>
  <si>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</si>
  <si>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</si>
  <si>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</si>
  <si>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</si>
  <si>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</si>
  <si>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</si>
  <si>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</si>
  <si>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</si>
  <si>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</si>
  <si>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</si>
  <si>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</si>
  <si>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</si>
  <si>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</si>
  <si>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</si>
  <si>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</si>
  <si>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</si>
  <si>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</si>
  <si>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</si>
  <si>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</si>
  <si>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</si>
  <si>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</si>
  <si>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</si>
  <si>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</si>
  <si>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</si>
  <si>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</si>
  <si>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</si>
  <si>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</si>
  <si>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</si>
  <si>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</si>
  <si>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</si>
  <si>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</si>
  <si>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</si>
  <si>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</si>
  <si>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</si>
  <si>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</si>
  <si>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</si>
  <si>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</si>
  <si>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</si>
  <si>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</si>
  <si>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</si>
  <si>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</si>
  <si>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</si>
  <si>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</si>
  <si>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</si>
  <si>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</si>
  <si>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</si>
  <si>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</si>
  <si>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</si>
  <si>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</si>
  <si>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</si>
  <si>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</si>
  <si>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</si>
  <si>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</si>
  <si>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</si>
  <si>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</si>
  <si>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</si>
  <si>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</si>
  <si>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</si>
  <si>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</si>
  <si>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</si>
  <si>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</si>
  <si>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</si>
  <si>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</si>
  <si>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</si>
  <si>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</si>
  <si>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</si>
  <si>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</si>
  <si>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</si>
  <si>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</si>
  <si>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</si>
  <si>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</si>
  <si>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</si>
  <si>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</si>
  <si>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</si>
  <si>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</si>
  <si>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</si>
  <si>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</si>
  <si>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</si>
  <si>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</si>
  <si>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</si>
  <si>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</si>
  <si>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</si>
  <si>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</si>
  <si>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</si>
  <si>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</si>
  <si>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</si>
  <si>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</si>
  <si>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</si>
  <si>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</si>
  <si>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</si>
  <si>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</si>
  <si>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</si>
  <si>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</si>
  <si>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</si>
  <si>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</si>
  <si>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</si>
  <si>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</si>
  <si>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</si>
  <si>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</si>
  <si>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</si>
  <si>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</si>
  <si>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</si>
  <si>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</si>
  <si>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</si>
  <si>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</si>
  <si>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</si>
  <si>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</si>
  <si>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</si>
  <si>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</si>
  <si>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</si>
  <si>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</si>
  <si>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</si>
  <si>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</si>
  <si>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</si>
  <si>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</si>
  <si>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</si>
  <si>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</si>
  <si>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</si>
  <si>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</si>
  <si>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</si>
  <si>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</si>
  <si>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</si>
  <si>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</si>
  <si>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</si>
  <si>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</si>
  <si>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</si>
  <si>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</si>
  <si>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</si>
  <si>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</si>
  <si>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</si>
  <si>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</si>
  <si>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</si>
  <si>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</si>
  <si>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</si>
  <si>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</si>
  <si>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</si>
  <si>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</si>
  <si>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</si>
  <si>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</si>
  <si>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</si>
  <si>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</si>
  <si>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</si>
  <si>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</si>
  <si>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</si>
  <si>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</si>
  <si>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</si>
  <si>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</si>
  <si>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</si>
  <si>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</si>
  <si>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</si>
  <si>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</si>
  <si>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</si>
  <si>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</si>
  <si>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</si>
  <si>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</si>
  <si>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</si>
  <si>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</si>
  <si>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</si>
  <si>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</si>
  <si>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</si>
  <si>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</si>
  <si>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</si>
  <si>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</si>
  <si>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</si>
  <si>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</si>
  <si>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</si>
  <si>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</si>
  <si>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</si>
  <si>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</si>
  <si>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</si>
  <si>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</si>
  <si>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</si>
  <si>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</si>
  <si>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</si>
  <si>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</si>
  <si>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</si>
  <si>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</si>
  <si>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</si>
  <si>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</si>
  <si>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</si>
  <si>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</si>
  <si>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</si>
  <si>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</si>
  <si>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</si>
  <si>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</si>
  <si>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</si>
  <si>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</si>
  <si>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</si>
  <si>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</si>
  <si>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</si>
  <si>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</si>
  <si>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</si>
  <si>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</si>
  <si>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</si>
  <si>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</si>
  <si>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</si>
  <si>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</si>
  <si>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</si>
  <si>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</si>
  <si>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</si>
  <si>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</si>
  <si>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</si>
  <si>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</si>
  <si>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</si>
  <si>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</si>
  <si>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</si>
  <si>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</si>
  <si>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</si>
  <si>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</si>
  <si>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</si>
  <si>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</si>
  <si>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</si>
  <si>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</si>
  <si>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</si>
  <si>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</si>
  <si>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</si>
  <si>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</si>
  <si>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</si>
  <si>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</si>
  <si>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</si>
  <si>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</si>
  <si>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</si>
  <si>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</si>
  <si>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</si>
  <si>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</si>
  <si>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</si>
  <si>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</si>
  <si>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</si>
  <si>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</si>
  <si>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</si>
  <si>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</si>
  <si>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</si>
  <si>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</si>
  <si>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</si>
  <si>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</si>
  <si>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</si>
  <si>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</si>
  <si>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</si>
  <si>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</si>
  <si>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</si>
  <si>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</si>
  <si>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</si>
  <si>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</si>
  <si>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</si>
  <si>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</si>
  <si>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</si>
  <si>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</si>
  <si>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</si>
  <si>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</si>
  <si>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</si>
  <si>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</si>
  <si>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</si>
  <si>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</si>
  <si>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</si>
  <si>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</si>
  <si>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</si>
  <si>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</si>
  <si>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</si>
  <si>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</si>
  <si>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</si>
  <si>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</si>
  <si>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</si>
  <si>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</si>
  <si>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</si>
  <si>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</si>
  <si>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</si>
  <si>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</si>
  <si>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</si>
  <si>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</si>
  <si>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</si>
  <si>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</si>
  <si>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</si>
  <si>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</si>
  <si>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</si>
  <si>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</si>
  <si>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</si>
  <si>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</si>
  <si>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</si>
  <si>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</si>
  <si>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</si>
  <si>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</si>
  <si>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</si>
  <si>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</si>
  <si>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</si>
  <si>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</si>
  <si>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</si>
  <si>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</si>
  <si>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</si>
  <si>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</si>
  <si>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</si>
  <si>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</si>
  <si>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</si>
  <si>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</si>
  <si>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</si>
  <si>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</si>
  <si>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</si>
  <si>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</si>
  <si>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</si>
  <si>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</si>
  <si>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</si>
  <si>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</si>
  <si>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</si>
  <si>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</si>
  <si>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</si>
  <si>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</si>
  <si>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</si>
  <si>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</si>
  <si>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</si>
  <si>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</si>
  <si>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</si>
  <si>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</si>
  <si>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</si>
  <si>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</si>
  <si>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</si>
  <si>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</si>
  <si>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</si>
  <si>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</si>
  <si>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</si>
  <si>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</si>
  <si>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</si>
  <si>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</si>
  <si>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</si>
  <si>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</si>
  <si>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</si>
  <si>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</si>
  <si>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</si>
  <si>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</si>
  <si>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</si>
  <si>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</si>
  <si>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</si>
  <si>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</si>
  <si>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</si>
  <si>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</si>
  <si>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</si>
  <si>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</si>
  <si>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</si>
  <si>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</si>
  <si>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</si>
  <si>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</si>
  <si>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</si>
  <si>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</si>
  <si>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</si>
  <si>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</si>
  <si>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</si>
  <si>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</si>
  <si>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</si>
  <si>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</si>
  <si>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</si>
  <si>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</si>
  <si>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</si>
  <si>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</si>
  <si>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</si>
  <si>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</si>
  <si>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</si>
  <si>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</si>
  <si>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</si>
  <si>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</si>
  <si>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</si>
  <si>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</si>
  <si>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</si>
  <si>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</si>
  <si>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</si>
  <si>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</si>
  <si>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</si>
  <si>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</si>
  <si>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</si>
  <si>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</si>
  <si>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</si>
  <si>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</si>
  <si>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</si>
  <si>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</si>
  <si>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</si>
  <si>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</si>
  <si>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</si>
  <si>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</si>
  <si>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</si>
  <si>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</si>
  <si>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</si>
  <si>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</si>
  <si>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</si>
  <si>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</si>
  <si>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</si>
  <si>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</si>
  <si>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</si>
  <si>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</si>
  <si>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</si>
  <si>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</si>
  <si>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</si>
  <si>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</si>
  <si>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</si>
  <si>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</si>
  <si>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</si>
  <si>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</si>
  <si>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</si>
  <si>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</si>
  <si>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</si>
  <si>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</si>
  <si>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</si>
  <si>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</si>
  <si>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</si>
  <si>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</si>
  <si>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</si>
  <si>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</si>
  <si>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</si>
  <si>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</si>
  <si>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</si>
  <si>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</si>
  <si>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</si>
  <si>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</si>
  <si>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</si>
  <si>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</si>
  <si>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</si>
  <si>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</si>
  <si>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</si>
  <si>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</si>
  <si>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</si>
  <si>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</si>
  <si>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</si>
  <si>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</si>
  <si>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</si>
  <si>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</si>
  <si>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</si>
  <si>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</si>
  <si>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</si>
  <si>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</si>
  <si>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</si>
  <si>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</si>
  <si>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</si>
  <si>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</si>
  <si>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</si>
  <si>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</si>
  <si>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</si>
  <si>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</si>
  <si>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</si>
  <si>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</si>
  <si>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</si>
  <si>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</si>
  <si>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</si>
  <si>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</si>
  <si>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</si>
  <si>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</si>
  <si>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</si>
  <si>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</si>
  <si>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</si>
  <si>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</si>
  <si>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</si>
  <si>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</si>
  <si>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</si>
  <si>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</si>
  <si>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</si>
  <si>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</si>
  <si>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</si>
  <si>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</si>
  <si>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</si>
  <si>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</si>
  <si>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</si>
  <si>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</si>
  <si>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</si>
  <si>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</si>
  <si>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</si>
  <si>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</si>
  <si>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</si>
  <si>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</si>
  <si>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</si>
  <si>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</si>
  <si>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</si>
  <si>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</si>
  <si>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</si>
  <si>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</si>
  <si>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</si>
  <si>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</si>
  <si>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</si>
  <si>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</si>
  <si>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</si>
  <si>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</si>
  <si>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</si>
  <si>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</si>
  <si>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</si>
  <si>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</si>
  <si>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</si>
  <si>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</si>
  <si>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</si>
  <si>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</si>
  <si>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</si>
  <si>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</si>
  <si>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</si>
  <si>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</si>
  <si>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</si>
  <si>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</si>
  <si>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</si>
  <si>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</si>
  <si>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</si>
  <si>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</si>
  <si>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</si>
  <si>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</si>
  <si>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</si>
  <si>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</si>
  <si>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</si>
  <si>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</si>
  <si>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</si>
  <si>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</si>
  <si>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</si>
  <si>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</si>
  <si>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</si>
  <si>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</si>
  <si>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</si>
  <si>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</si>
  <si>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</si>
  <si>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</si>
  <si>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</si>
  <si>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</si>
  <si>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</si>
  <si>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</si>
  <si>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</si>
  <si>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</si>
  <si>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</si>
  <si>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</si>
  <si>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</si>
  <si>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</si>
  <si>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</si>
  <si>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</si>
  <si>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</si>
  <si>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</si>
  <si>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</si>
  <si>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</si>
  <si>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</si>
  <si>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</si>
  <si>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</si>
  <si>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</si>
  <si>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</si>
  <si>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</si>
  <si>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</si>
  <si>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</si>
  <si>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</si>
  <si>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</si>
  <si>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</si>
  <si>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</si>
  <si>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</si>
  <si>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</si>
  <si>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</si>
  <si>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</si>
  <si>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</si>
  <si>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</si>
  <si>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</si>
  <si>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</si>
  <si>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</si>
  <si>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</si>
  <si>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</si>
  <si>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</si>
  <si>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</si>
  <si>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</si>
  <si>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</si>
  <si>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</si>
  <si>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</si>
  <si>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</si>
  <si>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</si>
  <si>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</si>
  <si>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</si>
  <si>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</si>
  <si>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</si>
  <si>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</si>
  <si>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</si>
  <si>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</si>
  <si>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</si>
  <si>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</si>
  <si>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</si>
  <si>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</si>
  <si>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</si>
  <si>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</si>
  <si>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</si>
  <si>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</si>
  <si>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</si>
  <si>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</si>
  <si>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</si>
  <si>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</si>
  <si>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</si>
  <si>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</si>
  <si>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</si>
  <si>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</si>
  <si>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</si>
  <si>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</si>
  <si>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</si>
  <si>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</si>
  <si>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</si>
  <si>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</si>
  <si>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</si>
  <si>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</si>
  <si>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</si>
  <si>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</si>
  <si>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</si>
  <si>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</si>
  <si>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</si>
  <si>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</si>
  <si>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</si>
  <si>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</si>
  <si>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</si>
  <si>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</si>
  <si>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</si>
  <si>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</si>
  <si>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</si>
  <si>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Decrease in investment values.</t>
  </si>
  <si>
    <t>Decrease in inventory.</t>
  </si>
  <si>
    <t>08/02</t>
  </si>
  <si>
    <t>08/22</t>
  </si>
  <si>
    <t>Greenland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</si>
</sst>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0C56-0CF9-4595-90E1-B5911E39A835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531" sqref="H531:H53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215</v>
      </c>
      <c r="C2" s="21">
        <v>215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260389.07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326708.05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6246.15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151856.01</v>
      </c>
      <c r="G13" s="18">
        <v>2490.6799999999998</v>
      </c>
      <c r="H13" s="18">
        <v>3855.71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2477.56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418491.23000000004</v>
      </c>
      <c r="G19" s="41">
        <f>SUM(G9:G18)</f>
        <v>4968.24</v>
      </c>
      <c r="H19" s="41">
        <f>SUM(H9:H18)</f>
        <v>3855.71</v>
      </c>
      <c r="I19" s="41">
        <f>SUM(I9:I18)</f>
        <v>0</v>
      </c>
      <c r="J19" s="41">
        <f>SUM(J9:J18)</f>
        <v>326708.05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2390.44</v>
      </c>
      <c r="H23" s="18">
        <v>3855.71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5922.03</v>
      </c>
      <c r="G25" s="18">
        <v>100.24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17623.18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23545.21</v>
      </c>
      <c r="G33" s="41">
        <f>SUM(G23:G32)</f>
        <v>2490.6799999999998</v>
      </c>
      <c r="H33" s="41">
        <f>SUM(H23:H32)</f>
        <v>3855.71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2477.56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85000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326708.05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309946.02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394946.02</v>
      </c>
      <c r="G43" s="41">
        <f>SUM(G35:G42)</f>
        <v>2477.56</v>
      </c>
      <c r="H43" s="41">
        <f>SUM(H35:H42)</f>
        <v>0</v>
      </c>
      <c r="I43" s="41">
        <f>SUM(I35:I42)</f>
        <v>0</v>
      </c>
      <c r="J43" s="41">
        <f>SUM(J35:J42)</f>
        <v>326708.05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418491.23000000004</v>
      </c>
      <c r="G44" s="41">
        <f>G43+G33</f>
        <v>4968.24</v>
      </c>
      <c r="H44" s="41">
        <f>H43+H33</f>
        <v>3855.71</v>
      </c>
      <c r="I44" s="41">
        <f>I43+I33</f>
        <v>0</v>
      </c>
      <c r="J44" s="41">
        <f>J43+J33</f>
        <v>326708.05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5430846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5430846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634.65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634.65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2242.59</v>
      </c>
      <c r="G88" s="18"/>
      <c r="H88" s="18"/>
      <c r="I88" s="18"/>
      <c r="J88" s="18">
        <v>12886.16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61564.93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20521.5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45001.22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896.51</v>
      </c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2709.07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71370.89</v>
      </c>
      <c r="G103" s="41">
        <f>SUM(G88:G102)</f>
        <v>61564.93</v>
      </c>
      <c r="H103" s="41">
        <f>SUM(H88:H102)</f>
        <v>0</v>
      </c>
      <c r="I103" s="41">
        <f>SUM(I88:I102)</f>
        <v>0</v>
      </c>
      <c r="J103" s="41">
        <f>SUM(J88:J102)</f>
        <v>12886.16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5502851.54</v>
      </c>
      <c r="G104" s="41">
        <f>G52+G103</f>
        <v>61564.93</v>
      </c>
      <c r="H104" s="41">
        <f>H52+H71+H86+H103</f>
        <v>0</v>
      </c>
      <c r="I104" s="41">
        <f>I52+I103</f>
        <v>0</v>
      </c>
      <c r="J104" s="41">
        <f>J52+J103</f>
        <v>12886.16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472842.15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1410393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17149.849999999999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1985.92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1902370.92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109908.2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1067.31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109908.2</v>
      </c>
      <c r="G128" s="41">
        <f>SUM(G115:G127)</f>
        <v>1067.31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2012279.1199999999</v>
      </c>
      <c r="G132" s="41">
        <f>G113+SUM(G128:G129)</f>
        <v>1067.31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3564.17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3564.17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36695.14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13307.16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39965.269999999997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39965.269999999997</v>
      </c>
      <c r="G154" s="41">
        <f>SUM(G142:G153)</f>
        <v>13307.16</v>
      </c>
      <c r="H154" s="41">
        <f>SUM(H142:H153)</f>
        <v>36695.14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43529.439999999995</v>
      </c>
      <c r="G161" s="41">
        <f>G139+G154+SUM(G155:G160)</f>
        <v>13307.16</v>
      </c>
      <c r="H161" s="41">
        <f>H139+H154+SUM(H155:H160)</f>
        <v>36695.14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14294.77</v>
      </c>
      <c r="H171" s="18">
        <v>3564.17</v>
      </c>
      <c r="I171" s="18"/>
      <c r="J171" s="18">
        <v>50400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205.66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205.66</v>
      </c>
      <c r="G175" s="41">
        <f>SUM(G171:G174)</f>
        <v>14294.77</v>
      </c>
      <c r="H175" s="41">
        <f>SUM(H171:H174)</f>
        <v>3564.17</v>
      </c>
      <c r="I175" s="41">
        <f>SUM(I171:I174)</f>
        <v>0</v>
      </c>
      <c r="J175" s="41">
        <f>SUM(J171:J174)</f>
        <v>50400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205.66</v>
      </c>
      <c r="G184" s="41">
        <f>G175+SUM(G180:G183)</f>
        <v>14294.77</v>
      </c>
      <c r="H184" s="41">
        <f>+H175+SUM(H180:H183)</f>
        <v>3564.17</v>
      </c>
      <c r="I184" s="41">
        <f>I169+I175+SUM(I180:I183)</f>
        <v>0</v>
      </c>
      <c r="J184" s="41">
        <f>J175</f>
        <v>50400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7558865.7600000007</v>
      </c>
      <c r="G185" s="47">
        <f>G104+G132+G161+G184</f>
        <v>90234.17</v>
      </c>
      <c r="H185" s="47">
        <f>H104+H132+H161+H184</f>
        <v>40259.31</v>
      </c>
      <c r="I185" s="47">
        <f>I104+I132+I161+I184</f>
        <v>0</v>
      </c>
      <c r="J185" s="47">
        <f>J104+J132+J184</f>
        <v>63286.16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1471898.87</v>
      </c>
      <c r="G189" s="18">
        <v>515158.4</v>
      </c>
      <c r="H189" s="18">
        <v>1564.75</v>
      </c>
      <c r="I189" s="18">
        <v>54519.55</v>
      </c>
      <c r="J189" s="18">
        <v>2117.83</v>
      </c>
      <c r="K189" s="18"/>
      <c r="L189" s="19">
        <f>SUM(F189:K189)</f>
        <v>2045259.4000000001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500849.53</v>
      </c>
      <c r="G190" s="18">
        <v>175295.22</v>
      </c>
      <c r="H190" s="18">
        <v>20864.349999999999</v>
      </c>
      <c r="I190" s="18">
        <v>2077.9</v>
      </c>
      <c r="J190" s="18">
        <v>2393.5500000000002</v>
      </c>
      <c r="K190" s="18"/>
      <c r="L190" s="19">
        <f>SUM(F190:K190)</f>
        <v>701480.55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39983.919999999998</v>
      </c>
      <c r="G192" s="18">
        <v>3160.22</v>
      </c>
      <c r="H192" s="18">
        <v>5389.74</v>
      </c>
      <c r="I192" s="18">
        <v>4869.3500000000004</v>
      </c>
      <c r="J192" s="18"/>
      <c r="K192" s="18"/>
      <c r="L192" s="19">
        <f>SUM(F192:K192)</f>
        <v>53403.229999999996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210768.14</v>
      </c>
      <c r="G194" s="18">
        <v>73767.960000000006</v>
      </c>
      <c r="H194" s="18">
        <v>14141.47</v>
      </c>
      <c r="I194" s="18">
        <v>4278.95</v>
      </c>
      <c r="J194" s="18"/>
      <c r="K194" s="18"/>
      <c r="L194" s="19">
        <f t="shared" ref="L194:L200" si="0">SUM(F194:K194)</f>
        <v>302956.52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53068</v>
      </c>
      <c r="G195" s="18">
        <v>33195.32</v>
      </c>
      <c r="H195" s="18">
        <v>14123.33</v>
      </c>
      <c r="I195" s="18">
        <v>21905.07</v>
      </c>
      <c r="J195" s="18">
        <v>23891.42</v>
      </c>
      <c r="K195" s="18">
        <v>1911.23</v>
      </c>
      <c r="L195" s="19">
        <f t="shared" si="0"/>
        <v>148094.37000000002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11452.5</v>
      </c>
      <c r="G196" s="18">
        <v>950.17</v>
      </c>
      <c r="H196" s="18">
        <v>224941.62</v>
      </c>
      <c r="I196" s="18">
        <v>690.25</v>
      </c>
      <c r="J196" s="18"/>
      <c r="K196" s="18">
        <v>3805.65</v>
      </c>
      <c r="L196" s="19">
        <f t="shared" si="0"/>
        <v>241840.19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154972.18</v>
      </c>
      <c r="G197" s="18">
        <v>57270.03</v>
      </c>
      <c r="H197" s="18">
        <v>7702.62</v>
      </c>
      <c r="I197" s="18">
        <v>1617.68</v>
      </c>
      <c r="J197" s="18"/>
      <c r="K197" s="18">
        <v>799</v>
      </c>
      <c r="L197" s="19">
        <f t="shared" si="0"/>
        <v>222361.50999999998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3944.52</v>
      </c>
      <c r="L198" s="19">
        <f t="shared" si="0"/>
        <v>3944.52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158509.94</v>
      </c>
      <c r="G199" s="18">
        <v>55477.81</v>
      </c>
      <c r="H199" s="18">
        <v>99121.51</v>
      </c>
      <c r="I199" s="18">
        <v>124179.39</v>
      </c>
      <c r="J199" s="18">
        <v>23590.98</v>
      </c>
      <c r="K199" s="18"/>
      <c r="L199" s="19">
        <f t="shared" si="0"/>
        <v>460879.63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164077.24</v>
      </c>
      <c r="I200" s="18"/>
      <c r="J200" s="18"/>
      <c r="K200" s="18"/>
      <c r="L200" s="19">
        <f t="shared" si="0"/>
        <v>164077.24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1725</v>
      </c>
      <c r="H201" s="18">
        <v>1412.48</v>
      </c>
      <c r="I201" s="18">
        <v>156</v>
      </c>
      <c r="J201" s="18"/>
      <c r="K201" s="18"/>
      <c r="L201" s="19">
        <f>SUM(F201:K201)</f>
        <v>3293.48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2601503.08</v>
      </c>
      <c r="G203" s="41">
        <f t="shared" si="1"/>
        <v>916000.12999999989</v>
      </c>
      <c r="H203" s="41">
        <f t="shared" si="1"/>
        <v>553339.11</v>
      </c>
      <c r="I203" s="41">
        <f t="shared" si="1"/>
        <v>214294.14</v>
      </c>
      <c r="J203" s="41">
        <f t="shared" si="1"/>
        <v>51993.78</v>
      </c>
      <c r="K203" s="41">
        <f t="shared" si="1"/>
        <v>10460.4</v>
      </c>
      <c r="L203" s="41">
        <f t="shared" si="1"/>
        <v>4347590.6400000006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2168014.98</v>
      </c>
      <c r="I225" s="18"/>
      <c r="J225" s="18"/>
      <c r="K225" s="18"/>
      <c r="L225" s="19">
        <f>SUM(F225:K225)</f>
        <v>2168014.98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69673.97</v>
      </c>
      <c r="I226" s="18">
        <v>299</v>
      </c>
      <c r="J226" s="18"/>
      <c r="K226" s="18"/>
      <c r="L226" s="19">
        <f>SUM(F226:K226)</f>
        <v>69972.97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1272.5</v>
      </c>
      <c r="G232" s="18">
        <v>105.58</v>
      </c>
      <c r="H232" s="18">
        <v>24993.51</v>
      </c>
      <c r="I232" s="18">
        <v>76.7</v>
      </c>
      <c r="J232" s="18"/>
      <c r="K232" s="18">
        <v>422.84</v>
      </c>
      <c r="L232" s="19">
        <f t="shared" si="4"/>
        <v>26871.129999999997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45645.21</v>
      </c>
      <c r="I236" s="18"/>
      <c r="J236" s="18"/>
      <c r="K236" s="18"/>
      <c r="L236" s="19">
        <f t="shared" si="4"/>
        <v>45645.21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1272.5</v>
      </c>
      <c r="G239" s="41">
        <f t="shared" si="5"/>
        <v>105.58</v>
      </c>
      <c r="H239" s="41">
        <f t="shared" si="5"/>
        <v>2308327.67</v>
      </c>
      <c r="I239" s="41">
        <f t="shared" si="5"/>
        <v>375.7</v>
      </c>
      <c r="J239" s="41">
        <f t="shared" si="5"/>
        <v>0</v>
      </c>
      <c r="K239" s="41">
        <f t="shared" si="5"/>
        <v>422.84</v>
      </c>
      <c r="L239" s="41">
        <f t="shared" si="5"/>
        <v>2310504.29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5848.5</v>
      </c>
      <c r="I247" s="18"/>
      <c r="J247" s="18"/>
      <c r="K247" s="18"/>
      <c r="L247" s="19">
        <f t="shared" si="6"/>
        <v>5848.5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5848.5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5848.5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2602775.58</v>
      </c>
      <c r="G249" s="41">
        <f t="shared" si="8"/>
        <v>916105.70999999985</v>
      </c>
      <c r="H249" s="41">
        <f t="shared" si="8"/>
        <v>2867515.28</v>
      </c>
      <c r="I249" s="41">
        <f t="shared" si="8"/>
        <v>214669.84000000003</v>
      </c>
      <c r="J249" s="41">
        <f t="shared" si="8"/>
        <v>51993.78</v>
      </c>
      <c r="K249" s="41">
        <f t="shared" si="8"/>
        <v>10883.24</v>
      </c>
      <c r="L249" s="41">
        <f t="shared" si="8"/>
        <v>6663943.4300000006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325000</v>
      </c>
      <c r="L252" s="19">
        <f>SUM(F252:K252)</f>
        <v>325000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181032.5</v>
      </c>
      <c r="L253" s="19">
        <f>SUM(F253:K253)</f>
        <v>181032.5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14294.77</v>
      </c>
      <c r="L255" s="19">
        <f>SUM(F255:K255)</f>
        <v>14294.77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3564.17</v>
      </c>
      <c r="L256" s="19">
        <f t="shared" ref="L256:L262" si="9">SUM(F256:K256)</f>
        <v>3564.17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50400</v>
      </c>
      <c r="L258" s="19">
        <f t="shared" si="9"/>
        <v>50400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574291.43999999994</v>
      </c>
      <c r="L262" s="41">
        <f t="shared" si="9"/>
        <v>574291.43999999994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2602775.58</v>
      </c>
      <c r="G263" s="42">
        <f t="shared" si="11"/>
        <v>916105.70999999985</v>
      </c>
      <c r="H263" s="42">
        <f t="shared" si="11"/>
        <v>2867515.28</v>
      </c>
      <c r="I263" s="42">
        <f t="shared" si="11"/>
        <v>214669.84000000003</v>
      </c>
      <c r="J263" s="42">
        <f t="shared" si="11"/>
        <v>51993.78</v>
      </c>
      <c r="K263" s="42">
        <f t="shared" si="11"/>
        <v>585174.67999999993</v>
      </c>
      <c r="L263" s="42">
        <f t="shared" si="11"/>
        <v>7238234.870000001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21194.13</v>
      </c>
      <c r="G268" s="18">
        <v>1424.94</v>
      </c>
      <c r="H268" s="18"/>
      <c r="I268" s="18">
        <v>24</v>
      </c>
      <c r="J268" s="18"/>
      <c r="K268" s="18"/>
      <c r="L268" s="19">
        <f>SUM(F268:K268)</f>
        <v>22643.07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14940</v>
      </c>
      <c r="G269" s="18">
        <v>2700.24</v>
      </c>
      <c r="H269" s="18"/>
      <c r="I269" s="18"/>
      <c r="J269" s="18"/>
      <c r="K269" s="18"/>
      <c r="L269" s="19">
        <f>SUM(F269:K269)</f>
        <v>17640.239999999998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>
        <v>541.46</v>
      </c>
      <c r="J274" s="18"/>
      <c r="K274" s="18"/>
      <c r="L274" s="19">
        <f t="shared" si="12"/>
        <v>541.46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v>51.82</v>
      </c>
      <c r="J278" s="18"/>
      <c r="K278" s="18"/>
      <c r="L278" s="19">
        <f t="shared" si="12"/>
        <v>51.82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36134.130000000005</v>
      </c>
      <c r="G282" s="42">
        <f t="shared" si="13"/>
        <v>4125.18</v>
      </c>
      <c r="H282" s="42">
        <f t="shared" si="13"/>
        <v>0</v>
      </c>
      <c r="I282" s="42">
        <f t="shared" si="13"/>
        <v>617.28000000000009</v>
      </c>
      <c r="J282" s="42">
        <f t="shared" si="13"/>
        <v>0</v>
      </c>
      <c r="K282" s="42">
        <f t="shared" si="13"/>
        <v>0</v>
      </c>
      <c r="L282" s="41">
        <f t="shared" si="13"/>
        <v>40876.589999999997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36134.130000000005</v>
      </c>
      <c r="G330" s="41">
        <f t="shared" si="20"/>
        <v>4125.18</v>
      </c>
      <c r="H330" s="41">
        <f t="shared" si="20"/>
        <v>0</v>
      </c>
      <c r="I330" s="41">
        <f t="shared" si="20"/>
        <v>617.28000000000009</v>
      </c>
      <c r="J330" s="41">
        <f t="shared" si="20"/>
        <v>0</v>
      </c>
      <c r="K330" s="41">
        <f t="shared" si="20"/>
        <v>0</v>
      </c>
      <c r="L330" s="41">
        <f t="shared" si="20"/>
        <v>40876.589999999997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205.66</v>
      </c>
      <c r="L336" s="19">
        <f t="shared" ref="L336:L342" si="21">SUM(F336:K336)</f>
        <v>205.66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205.66</v>
      </c>
      <c r="L343" s="41">
        <f>SUM(L333:L342)</f>
        <v>205.66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36134.130000000005</v>
      </c>
      <c r="G344" s="41">
        <f>G330</f>
        <v>4125.18</v>
      </c>
      <c r="H344" s="41">
        <f>H330</f>
        <v>0</v>
      </c>
      <c r="I344" s="41">
        <f>I330</f>
        <v>617.28000000000009</v>
      </c>
      <c r="J344" s="41">
        <f>J330</f>
        <v>0</v>
      </c>
      <c r="K344" s="47">
        <f>K330+K343</f>
        <v>205.66</v>
      </c>
      <c r="L344" s="41">
        <f>L330+L343</f>
        <v>41082.25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41225.89</v>
      </c>
      <c r="G350" s="18">
        <v>14428.89</v>
      </c>
      <c r="H350" s="18">
        <v>1606.77</v>
      </c>
      <c r="I350" s="18">
        <v>32972.620000000003</v>
      </c>
      <c r="J350" s="18"/>
      <c r="K350" s="18"/>
      <c r="L350" s="13">
        <f>SUM(F350:K350)</f>
        <v>90234.17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41225.89</v>
      </c>
      <c r="G354" s="47">
        <f t="shared" si="22"/>
        <v>14428.89</v>
      </c>
      <c r="H354" s="47">
        <f t="shared" si="22"/>
        <v>1606.77</v>
      </c>
      <c r="I354" s="47">
        <f t="shared" si="22"/>
        <v>32972.620000000003</v>
      </c>
      <c r="J354" s="47">
        <f t="shared" si="22"/>
        <v>0</v>
      </c>
      <c r="K354" s="47">
        <f t="shared" si="22"/>
        <v>0</v>
      </c>
      <c r="L354" s="47">
        <f t="shared" si="22"/>
        <v>90234.17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31113.22</v>
      </c>
      <c r="G359" s="18"/>
      <c r="H359" s="18"/>
      <c r="I359" s="56">
        <f>SUM(F359:H359)</f>
        <v>31113.22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1859.4</v>
      </c>
      <c r="G360" s="63"/>
      <c r="H360" s="63"/>
      <c r="I360" s="56">
        <f>SUM(F360:H360)</f>
        <v>1859.4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32972.620000000003</v>
      </c>
      <c r="G361" s="47">
        <f>SUM(G359:G360)</f>
        <v>0</v>
      </c>
      <c r="H361" s="47">
        <f>SUM(H359:H360)</f>
        <v>0</v>
      </c>
      <c r="I361" s="47">
        <f>SUM(I359:I360)</f>
        <v>32972.620000000003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20400</v>
      </c>
      <c r="H388" s="18">
        <v>12886.16</v>
      </c>
      <c r="I388" s="18"/>
      <c r="J388" s="24" t="s">
        <v>312</v>
      </c>
      <c r="K388" s="24" t="s">
        <v>312</v>
      </c>
      <c r="L388" s="56">
        <f t="shared" si="26"/>
        <v>33286.160000000003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30000</v>
      </c>
      <c r="H390" s="18"/>
      <c r="I390" s="18"/>
      <c r="J390" s="24" t="s">
        <v>312</v>
      </c>
      <c r="K390" s="24" t="s">
        <v>312</v>
      </c>
      <c r="L390" s="56">
        <f t="shared" si="26"/>
        <v>30000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50400</v>
      </c>
      <c r="H393" s="47">
        <f>SUM(H387:H392)</f>
        <v>12886.16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63286.16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50400</v>
      </c>
      <c r="H400" s="47">
        <f>H385+H393+H399</f>
        <v>12886.16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63286.16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56635.17</v>
      </c>
      <c r="I418" s="18"/>
      <c r="J418" s="18"/>
      <c r="K418" s="18"/>
      <c r="L418" s="56">
        <f t="shared" si="29"/>
        <v>56635.17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56635.17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56635.17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56635.17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56635.17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326708.05</v>
      </c>
      <c r="H432" s="18"/>
      <c r="I432" s="56">
        <f t="shared" si="33"/>
        <v>326708.05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326708.05</v>
      </c>
      <c r="H438" s="13">
        <f>SUM(H431:H437)</f>
        <v>0</v>
      </c>
      <c r="I438" s="13">
        <f>SUM(I431:I437)</f>
        <v>326708.05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326708.05</v>
      </c>
      <c r="H449" s="18"/>
      <c r="I449" s="56">
        <f>SUM(F449:H449)</f>
        <v>326708.05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326708.05</v>
      </c>
      <c r="H450" s="83">
        <f>SUM(H446:H449)</f>
        <v>0</v>
      </c>
      <c r="I450" s="83">
        <f>SUM(I446:I449)</f>
        <v>326708.05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326708.05</v>
      </c>
      <c r="H451" s="42">
        <f>H444+H450</f>
        <v>0</v>
      </c>
      <c r="I451" s="42">
        <f>I444+I450</f>
        <v>326708.05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74315.13</v>
      </c>
      <c r="G455" s="18">
        <v>2852.83</v>
      </c>
      <c r="H455" s="18">
        <v>822.94</v>
      </c>
      <c r="I455" s="18"/>
      <c r="J455" s="18">
        <v>320400.96999999997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7558865.7599999998</v>
      </c>
      <c r="G458" s="18">
        <v>90234.17</v>
      </c>
      <c r="H458" s="18">
        <v>40259.31</v>
      </c>
      <c r="I458" s="18"/>
      <c r="J458" s="18">
        <v>63286.16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7558865.7599999998</v>
      </c>
      <c r="G460" s="53">
        <f>SUM(G458:G459)</f>
        <v>90234.17</v>
      </c>
      <c r="H460" s="53">
        <f>SUM(H458:H459)</f>
        <v>40259.31</v>
      </c>
      <c r="I460" s="53">
        <f>SUM(I458:I459)</f>
        <v>0</v>
      </c>
      <c r="J460" s="53">
        <f>SUM(J458:J459)</f>
        <v>63286.16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7238234.8700000001</v>
      </c>
      <c r="G462" s="18">
        <v>90234.17</v>
      </c>
      <c r="H462" s="18">
        <v>41082.25</v>
      </c>
      <c r="I462" s="18"/>
      <c r="J462" s="18">
        <v>56635.17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375.27</v>
      </c>
      <c r="H463" s="18"/>
      <c r="I463" s="18"/>
      <c r="J463" s="18">
        <v>343.91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7238234.8700000001</v>
      </c>
      <c r="G464" s="53">
        <f>SUM(G462:G463)</f>
        <v>90609.44</v>
      </c>
      <c r="H464" s="53">
        <f>SUM(H462:H463)</f>
        <v>41082.25</v>
      </c>
      <c r="I464" s="53">
        <f>SUM(I462:I463)</f>
        <v>0</v>
      </c>
      <c r="J464" s="53">
        <f>SUM(J462:J463)</f>
        <v>56979.08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394946.01999999955</v>
      </c>
      <c r="G466" s="53">
        <f>(G455+G460)- G464</f>
        <v>2477.5599999999977</v>
      </c>
      <c r="H466" s="53">
        <f>(H455+H460)- H464</f>
        <v>0</v>
      </c>
      <c r="I466" s="53">
        <f>(I455+I460)- I464</f>
        <v>0</v>
      </c>
      <c r="J466" s="53">
        <f>(J455+J460)- J464</f>
        <v>326708.05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895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6473515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4.4400000000000004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4195000</v>
      </c>
      <c r="G485" s="18"/>
      <c r="H485" s="18"/>
      <c r="I485" s="18"/>
      <c r="J485" s="18"/>
      <c r="K485" s="53">
        <f>SUM(F485:J485)</f>
        <v>4195000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325000</v>
      </c>
      <c r="G487" s="18"/>
      <c r="H487" s="18"/>
      <c r="I487" s="18"/>
      <c r="J487" s="18"/>
      <c r="K487" s="53">
        <f t="shared" si="34"/>
        <v>325000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3870000</v>
      </c>
      <c r="G488" s="205"/>
      <c r="H488" s="205"/>
      <c r="I488" s="205"/>
      <c r="J488" s="205"/>
      <c r="K488" s="206">
        <f t="shared" si="34"/>
        <v>3870000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1093193.75</v>
      </c>
      <c r="G489" s="18"/>
      <c r="H489" s="18"/>
      <c r="I489" s="18"/>
      <c r="J489" s="18"/>
      <c r="K489" s="53">
        <f t="shared" si="34"/>
        <v>1093193.75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4963193.75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4963193.75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325000</v>
      </c>
      <c r="G491" s="205"/>
      <c r="H491" s="205"/>
      <c r="I491" s="205"/>
      <c r="J491" s="205"/>
      <c r="K491" s="206">
        <f t="shared" si="34"/>
        <v>325000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168032.5</v>
      </c>
      <c r="G492" s="18"/>
      <c r="H492" s="18"/>
      <c r="I492" s="18"/>
      <c r="J492" s="18"/>
      <c r="K492" s="53">
        <f t="shared" si="34"/>
        <v>168032.5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493032.5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493032.5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461246.6</v>
      </c>
      <c r="G511" s="18">
        <v>158930.32</v>
      </c>
      <c r="H511" s="18">
        <v>19055.13</v>
      </c>
      <c r="I511" s="18">
        <v>2077.9</v>
      </c>
      <c r="J511" s="18">
        <v>2393.5500000000002</v>
      </c>
      <c r="K511" s="18"/>
      <c r="L511" s="88">
        <f>SUM(F511:K511)</f>
        <v>643703.5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18065</v>
      </c>
      <c r="G513" s="18">
        <v>6322.67</v>
      </c>
      <c r="H513" s="18">
        <v>69673.97</v>
      </c>
      <c r="I513" s="18">
        <v>299</v>
      </c>
      <c r="J513" s="18"/>
      <c r="K513" s="18"/>
      <c r="L513" s="88">
        <f>SUM(F513:K513)</f>
        <v>94360.639999999999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479311.6</v>
      </c>
      <c r="G514" s="108">
        <f t="shared" ref="G514:L514" si="35">SUM(G511:G513)</f>
        <v>165252.99000000002</v>
      </c>
      <c r="H514" s="108">
        <f t="shared" si="35"/>
        <v>88729.1</v>
      </c>
      <c r="I514" s="108">
        <f t="shared" si="35"/>
        <v>2376.9</v>
      </c>
      <c r="J514" s="108">
        <f t="shared" si="35"/>
        <v>2393.5500000000002</v>
      </c>
      <c r="K514" s="108">
        <f t="shared" si="35"/>
        <v>0</v>
      </c>
      <c r="L514" s="89">
        <f t="shared" si="35"/>
        <v>738064.14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98366</v>
      </c>
      <c r="G516" s="18">
        <v>32486.11</v>
      </c>
      <c r="H516" s="18">
        <v>9778.51</v>
      </c>
      <c r="I516" s="18">
        <v>1501.03</v>
      </c>
      <c r="J516" s="18"/>
      <c r="K516" s="18"/>
      <c r="L516" s="88">
        <f>SUM(F516:K516)</f>
        <v>142131.65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98366</v>
      </c>
      <c r="G519" s="89">
        <f t="shared" ref="G519:L519" si="36">SUM(G516:G518)</f>
        <v>32486.11</v>
      </c>
      <c r="H519" s="89">
        <f t="shared" si="36"/>
        <v>9778.51</v>
      </c>
      <c r="I519" s="89">
        <f t="shared" si="36"/>
        <v>1501.03</v>
      </c>
      <c r="J519" s="89">
        <f t="shared" si="36"/>
        <v>0</v>
      </c>
      <c r="K519" s="89">
        <f t="shared" si="36"/>
        <v>0</v>
      </c>
      <c r="L519" s="89">
        <f t="shared" si="36"/>
        <v>142131.65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10064.58</v>
      </c>
      <c r="G521" s="18">
        <v>3348.74</v>
      </c>
      <c r="H521" s="18">
        <v>922.03</v>
      </c>
      <c r="I521" s="18">
        <v>400.51</v>
      </c>
      <c r="J521" s="18">
        <v>84.29</v>
      </c>
      <c r="K521" s="18">
        <v>131.44999999999999</v>
      </c>
      <c r="L521" s="88">
        <f>SUM(F521:K521)</f>
        <v>14951.600000000002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15096.86</v>
      </c>
      <c r="G523" s="18">
        <v>5023.1099999999997</v>
      </c>
      <c r="H523" s="18">
        <v>1383.04</v>
      </c>
      <c r="I523" s="18">
        <v>600.76</v>
      </c>
      <c r="J523" s="18">
        <v>126.43</v>
      </c>
      <c r="K523" s="18">
        <v>197.17</v>
      </c>
      <c r="L523" s="88">
        <f>SUM(F523:K523)</f>
        <v>22427.37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25161.440000000002</v>
      </c>
      <c r="G524" s="89">
        <f t="shared" ref="G524:L524" si="37">SUM(G521:G523)</f>
        <v>8371.8499999999985</v>
      </c>
      <c r="H524" s="89">
        <f t="shared" si="37"/>
        <v>2305.0699999999997</v>
      </c>
      <c r="I524" s="89">
        <f t="shared" si="37"/>
        <v>1001.27</v>
      </c>
      <c r="J524" s="89">
        <f t="shared" si="37"/>
        <v>210.72000000000003</v>
      </c>
      <c r="K524" s="89">
        <f t="shared" si="37"/>
        <v>328.62</v>
      </c>
      <c r="L524" s="89">
        <f t="shared" si="37"/>
        <v>37378.97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2642.22</v>
      </c>
      <c r="I526" s="18"/>
      <c r="J526" s="18"/>
      <c r="K526" s="18"/>
      <c r="L526" s="88">
        <f>SUM(F526:K526)</f>
        <v>2642.22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2642.22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2642.22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463.5</v>
      </c>
      <c r="I531" s="18"/>
      <c r="J531" s="18"/>
      <c r="K531" s="18"/>
      <c r="L531" s="88">
        <f>SUM(F531:K531)</f>
        <v>463.5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12378.5</v>
      </c>
      <c r="I533" s="18"/>
      <c r="J533" s="18"/>
      <c r="K533" s="18"/>
      <c r="L533" s="88">
        <f>SUM(F533:K533)</f>
        <v>12378.5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12842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12842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602839.04000000004</v>
      </c>
      <c r="G535" s="89">
        <f t="shared" ref="G535:L535" si="40">G514+G519+G524+G529+G534</f>
        <v>206110.95000000004</v>
      </c>
      <c r="H535" s="89">
        <f t="shared" si="40"/>
        <v>116296.9</v>
      </c>
      <c r="I535" s="89">
        <f t="shared" si="40"/>
        <v>4879.2000000000007</v>
      </c>
      <c r="J535" s="89">
        <f t="shared" si="40"/>
        <v>2604.2700000000004</v>
      </c>
      <c r="K535" s="89">
        <f t="shared" si="40"/>
        <v>328.62</v>
      </c>
      <c r="L535" s="89">
        <f t="shared" si="40"/>
        <v>933058.98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643703.5</v>
      </c>
      <c r="G539" s="87">
        <f>L516</f>
        <v>142131.65</v>
      </c>
      <c r="H539" s="87">
        <f>L521</f>
        <v>14951.600000000002</v>
      </c>
      <c r="I539" s="87">
        <f>L526</f>
        <v>2642.22</v>
      </c>
      <c r="J539" s="87">
        <f>L531</f>
        <v>463.5</v>
      </c>
      <c r="K539" s="87">
        <f>SUM(F539:J539)</f>
        <v>803892.47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94360.639999999999</v>
      </c>
      <c r="G541" s="87">
        <f>L518</f>
        <v>0</v>
      </c>
      <c r="H541" s="87">
        <f>L523</f>
        <v>22427.37</v>
      </c>
      <c r="I541" s="87">
        <f>L528</f>
        <v>0</v>
      </c>
      <c r="J541" s="87">
        <f>L533</f>
        <v>12378.5</v>
      </c>
      <c r="K541" s="87">
        <f>SUM(F541:J541)</f>
        <v>129166.51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738064.14</v>
      </c>
      <c r="G542" s="89">
        <f t="shared" si="41"/>
        <v>142131.65</v>
      </c>
      <c r="H542" s="89">
        <f t="shared" si="41"/>
        <v>37378.97</v>
      </c>
      <c r="I542" s="89">
        <f t="shared" si="41"/>
        <v>2642.22</v>
      </c>
      <c r="J542" s="89">
        <f t="shared" si="41"/>
        <v>12842</v>
      </c>
      <c r="K542" s="89">
        <f t="shared" si="41"/>
        <v>933058.98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7498.68</v>
      </c>
      <c r="G552" s="18">
        <v>2624.17</v>
      </c>
      <c r="H552" s="18"/>
      <c r="I552" s="18"/>
      <c r="J552" s="18"/>
      <c r="K552" s="18"/>
      <c r="L552" s="88">
        <f>SUM(F552:K552)</f>
        <v>10122.85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7498.68</v>
      </c>
      <c r="G555" s="89">
        <f t="shared" si="43"/>
        <v>2624.17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10122.85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45719.37</v>
      </c>
      <c r="G557" s="18">
        <v>15915.41</v>
      </c>
      <c r="H557" s="18"/>
      <c r="I557" s="18"/>
      <c r="J557" s="18"/>
      <c r="K557" s="18"/>
      <c r="L557" s="88">
        <f>SUM(F557:K557)</f>
        <v>61634.78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45719.37</v>
      </c>
      <c r="G560" s="194">
        <f t="shared" ref="G560:L560" si="44">SUM(G557:G559)</f>
        <v>15915.41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61634.78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53218.05</v>
      </c>
      <c r="G561" s="89">
        <f t="shared" ref="G561:L561" si="45">G550+G555+G560</f>
        <v>18539.580000000002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71757.63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2168014.98</v>
      </c>
      <c r="I565" s="87">
        <f>SUM(F565:H565)</f>
        <v>2168014.98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20929.04</v>
      </c>
      <c r="I569" s="87">
        <f t="shared" si="46"/>
        <v>20929.04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484</v>
      </c>
      <c r="G572" s="18"/>
      <c r="H572" s="18">
        <v>48744.93</v>
      </c>
      <c r="I572" s="87">
        <f t="shared" si="46"/>
        <v>49228.93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155244.67000000001</v>
      </c>
      <c r="I581" s="18"/>
      <c r="J581" s="18">
        <v>33266.71</v>
      </c>
      <c r="K581" s="104">
        <f t="shared" ref="K581:K587" si="47">SUM(H581:J581)</f>
        <v>188511.38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463.5</v>
      </c>
      <c r="I582" s="18"/>
      <c r="J582" s="18">
        <v>12378.5</v>
      </c>
      <c r="K582" s="104">
        <f t="shared" si="47"/>
        <v>12842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3262.95</v>
      </c>
      <c r="I584" s="18"/>
      <c r="J584" s="18"/>
      <c r="K584" s="104">
        <f t="shared" si="47"/>
        <v>3262.95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5106.12</v>
      </c>
      <c r="I585" s="18"/>
      <c r="J585" s="18"/>
      <c r="K585" s="104">
        <f t="shared" si="47"/>
        <v>5106.12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164077.24000000002</v>
      </c>
      <c r="I588" s="108">
        <f>SUM(I581:I587)</f>
        <v>0</v>
      </c>
      <c r="J588" s="108">
        <f>SUM(J581:J587)</f>
        <v>45645.21</v>
      </c>
      <c r="K588" s="108">
        <f>SUM(K581:K587)</f>
        <v>209722.45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51993.78</v>
      </c>
      <c r="I594" s="18"/>
      <c r="J594" s="18"/>
      <c r="K594" s="104">
        <f>SUM(H594:J594)</f>
        <v>51993.78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51993.78</v>
      </c>
      <c r="I595" s="108">
        <f>SUM(I592:I594)</f>
        <v>0</v>
      </c>
      <c r="J595" s="108">
        <f>SUM(J592:J594)</f>
        <v>0</v>
      </c>
      <c r="K595" s="108">
        <f>SUM(K592:K594)</f>
        <v>51993.78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9241.44</v>
      </c>
      <c r="G601" s="18">
        <v>730.33</v>
      </c>
      <c r="H601" s="18"/>
      <c r="I601" s="18"/>
      <c r="J601" s="18"/>
      <c r="K601" s="18"/>
      <c r="L601" s="88">
        <f>SUM(F601:K601)</f>
        <v>9971.77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9241.44</v>
      </c>
      <c r="G604" s="108">
        <f t="shared" si="48"/>
        <v>730.33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9971.77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418491.23000000004</v>
      </c>
      <c r="H607" s="109">
        <f>SUM(F44)</f>
        <v>418491.23000000004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4968.24</v>
      </c>
      <c r="H608" s="109">
        <f>SUM(G44)</f>
        <v>4968.24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3855.71</v>
      </c>
      <c r="H609" s="109">
        <f>SUM(H44)</f>
        <v>3855.71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326708.05</v>
      </c>
      <c r="H611" s="109">
        <f>SUM(J44)</f>
        <v>326708.05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394946.02</v>
      </c>
      <c r="H612" s="109">
        <f>F466</f>
        <v>394946.01999999955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2477.56</v>
      </c>
      <c r="H613" s="109">
        <f>G466</f>
        <v>2477.5599999999977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326708.05</v>
      </c>
      <c r="H616" s="109">
        <f>J466</f>
        <v>326708.05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7558865.7600000007</v>
      </c>
      <c r="H617" s="104">
        <f>SUM(F458)</f>
        <v>7558865.7599999998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90234.17</v>
      </c>
      <c r="H618" s="104">
        <f>SUM(G458)</f>
        <v>90234.17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40259.31</v>
      </c>
      <c r="H619" s="104">
        <f>SUM(H458)</f>
        <v>40259.31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63286.16</v>
      </c>
      <c r="H621" s="104">
        <f>SUM(J458)</f>
        <v>63286.16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7238234.870000001</v>
      </c>
      <c r="H622" s="104">
        <f>SUM(F462)</f>
        <v>7238234.8700000001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41082.25</v>
      </c>
      <c r="H623" s="104">
        <f>SUM(H462)</f>
        <v>41082.25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32972.620000000003</v>
      </c>
      <c r="H624" s="104">
        <f>I361</f>
        <v>32972.620000000003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90234.17</v>
      </c>
      <c r="H625" s="104">
        <f>SUM(G462)</f>
        <v>90234.17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63286.16</v>
      </c>
      <c r="H627" s="164">
        <f>SUM(J458)</f>
        <v>63286.16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56635.17</v>
      </c>
      <c r="H628" s="164">
        <f>SUM(J462)</f>
        <v>56635.17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326708.05</v>
      </c>
      <c r="H630" s="104">
        <f>SUM(G451)</f>
        <v>326708.05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326708.05</v>
      </c>
      <c r="H632" s="104">
        <f>SUM(I451)</f>
        <v>326708.05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12886.16</v>
      </c>
      <c r="H634" s="104">
        <f>H400</f>
        <v>12886.16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50400</v>
      </c>
      <c r="H635" s="104">
        <f>G400</f>
        <v>50400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63286.16</v>
      </c>
      <c r="H636" s="104">
        <f>L400</f>
        <v>63286.16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209722.45</v>
      </c>
      <c r="H637" s="104">
        <f>L200+L218+L236</f>
        <v>209722.44999999998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51993.78</v>
      </c>
      <c r="H638" s="104">
        <f>(J249+J330)-(J247+J328)</f>
        <v>51993.78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164077.24</v>
      </c>
      <c r="H639" s="104">
        <f>H588</f>
        <v>164077.24000000002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45645.21</v>
      </c>
      <c r="H641" s="104">
        <f>J588</f>
        <v>45645.21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14294.77</v>
      </c>
      <c r="H642" s="104">
        <f>K255+K337</f>
        <v>14294.77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3564.17</v>
      </c>
      <c r="H643" s="104">
        <f>K256</f>
        <v>3564.17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50400</v>
      </c>
      <c r="H645" s="104">
        <f>K258+K339</f>
        <v>50400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4478701.4000000004</v>
      </c>
      <c r="G650" s="19">
        <f>(L221+L301+L351)</f>
        <v>0</v>
      </c>
      <c r="H650" s="19">
        <f>(L239+L320+L352)</f>
        <v>2310504.29</v>
      </c>
      <c r="I650" s="19">
        <f>SUM(F650:H650)</f>
        <v>6789205.6900000004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61564.93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61564.93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164077.24</v>
      </c>
      <c r="G652" s="19">
        <f>(L218+L298)-(J218+J298)</f>
        <v>0</v>
      </c>
      <c r="H652" s="19">
        <f>(L236+L317)-(J236+J317)</f>
        <v>45645.21</v>
      </c>
      <c r="I652" s="19">
        <f>SUM(F652:H652)</f>
        <v>209722.44999999998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62449.55</v>
      </c>
      <c r="G653" s="200">
        <f>SUM(G565:G577)+SUM(I592:I594)+L602</f>
        <v>0</v>
      </c>
      <c r="H653" s="200">
        <f>SUM(H565:H577)+SUM(J592:J594)+L603</f>
        <v>2237688.9500000002</v>
      </c>
      <c r="I653" s="19">
        <f>SUM(F653:H653)</f>
        <v>2300138.5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4190609.6800000006</v>
      </c>
      <c r="G654" s="19">
        <f>G650-SUM(G651:G653)</f>
        <v>0</v>
      </c>
      <c r="H654" s="19">
        <f>H650-SUM(H651:H653)</f>
        <v>27170.129999999888</v>
      </c>
      <c r="I654" s="19">
        <f>I650-SUM(I651:I653)</f>
        <v>4217779.8100000005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338.23</v>
      </c>
      <c r="G655" s="249"/>
      <c r="H655" s="249"/>
      <c r="I655" s="19">
        <f>SUM(F655:H655)</f>
        <v>338.23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12389.82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12470.15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-27170.13</v>
      </c>
      <c r="I659" s="19">
        <f>SUM(F659:H659)</f>
        <v>-27170.13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12389.82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12389.82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F586-8B8D-41F8-AEBB-1F3F0DEE69F0}">
  <sheetPr>
    <tabColor indexed="20"/>
  </sheetPr>
  <dimension ref="A1:C52"/>
  <sheetViews>
    <sheetView topLeftCell="A2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Greenland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1493093</v>
      </c>
      <c r="C9" s="230">
        <f>'DOE25'!G189+'DOE25'!G207+'DOE25'!G225+'DOE25'!G268+'DOE25'!G287+'DOE25'!G306</f>
        <v>516583.34</v>
      </c>
    </row>
    <row r="10" spans="1:3" x14ac:dyDescent="0.2">
      <c r="A10" t="s">
        <v>810</v>
      </c>
      <c r="B10" s="241">
        <v>1383775.58</v>
      </c>
      <c r="C10" s="241">
        <v>478717.78</v>
      </c>
    </row>
    <row r="11" spans="1:3" x14ac:dyDescent="0.2">
      <c r="A11" t="s">
        <v>811</v>
      </c>
      <c r="B11" s="241">
        <v>73166.14</v>
      </c>
      <c r="C11" s="241">
        <v>23969.46</v>
      </c>
    </row>
    <row r="12" spans="1:3" x14ac:dyDescent="0.2">
      <c r="A12" t="s">
        <v>812</v>
      </c>
      <c r="B12" s="241">
        <v>36151.279999999999</v>
      </c>
      <c r="C12" s="241">
        <v>13896.1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1493093</v>
      </c>
      <c r="C13" s="232">
        <f>SUM(C10:C12)</f>
        <v>516583.34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515789.53</v>
      </c>
      <c r="C18" s="230">
        <f>'DOE25'!G190+'DOE25'!G208+'DOE25'!G226+'DOE25'!G269+'DOE25'!G288+'DOE25'!G307</f>
        <v>177995.46</v>
      </c>
    </row>
    <row r="19" spans="1:3" x14ac:dyDescent="0.2">
      <c r="A19" t="s">
        <v>810</v>
      </c>
      <c r="B19" s="241">
        <v>278889.37</v>
      </c>
      <c r="C19" s="241">
        <v>96242.15</v>
      </c>
    </row>
    <row r="20" spans="1:3" x14ac:dyDescent="0.2">
      <c r="A20" t="s">
        <v>811</v>
      </c>
      <c r="B20" s="241">
        <v>161920.64000000001</v>
      </c>
      <c r="C20" s="241">
        <v>55872.77</v>
      </c>
    </row>
    <row r="21" spans="1:3" x14ac:dyDescent="0.2">
      <c r="A21" t="s">
        <v>812</v>
      </c>
      <c r="B21" s="241">
        <v>74979.520000000004</v>
      </c>
      <c r="C21" s="241">
        <v>25880.54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515789.53</v>
      </c>
      <c r="C22" s="232">
        <f>SUM(C19:C21)</f>
        <v>177995.46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39983.919999999998</v>
      </c>
      <c r="C36" s="236">
        <f>'DOE25'!G192+'DOE25'!G210+'DOE25'!G228+'DOE25'!G271+'DOE25'!G290+'DOE25'!G309</f>
        <v>3160.22</v>
      </c>
    </row>
    <row r="37" spans="1:3" x14ac:dyDescent="0.2">
      <c r="A37" t="s">
        <v>810</v>
      </c>
      <c r="B37" s="241">
        <v>8400</v>
      </c>
      <c r="C37" s="241">
        <v>663.75</v>
      </c>
    </row>
    <row r="38" spans="1:3" x14ac:dyDescent="0.2">
      <c r="A38" t="s">
        <v>811</v>
      </c>
      <c r="B38" s="241">
        <v>301.44</v>
      </c>
      <c r="C38" s="241">
        <v>23.7</v>
      </c>
    </row>
    <row r="39" spans="1:3" x14ac:dyDescent="0.2">
      <c r="A39" t="s">
        <v>812</v>
      </c>
      <c r="B39" s="241">
        <v>31282.48</v>
      </c>
      <c r="C39" s="241">
        <v>2472.77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39983.919999999998</v>
      </c>
      <c r="C40" s="232">
        <f>SUM(C37:C39)</f>
        <v>3160.2200000000003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6DA8-21DD-4B85-87E6-3539E3E820B9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Greenland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5038131.1300000008</v>
      </c>
      <c r="D5" s="20">
        <f>SUM('DOE25'!L189:L192)+SUM('DOE25'!L207:L210)+SUM('DOE25'!L225:L228)-F5-G5</f>
        <v>5033619.7500000009</v>
      </c>
      <c r="E5" s="244"/>
      <c r="F5" s="256">
        <f>SUM('DOE25'!J189:J192)+SUM('DOE25'!J207:J210)+SUM('DOE25'!J225:J228)</f>
        <v>4511.38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302956.52</v>
      </c>
      <c r="D6" s="20">
        <f>'DOE25'!L194+'DOE25'!L212+'DOE25'!L230-F6-G6</f>
        <v>302956.52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148094.37000000002</v>
      </c>
      <c r="D7" s="20">
        <f>'DOE25'!L195+'DOE25'!L213+'DOE25'!L231-F7-G7</f>
        <v>122291.72000000003</v>
      </c>
      <c r="E7" s="244"/>
      <c r="F7" s="256">
        <f>'DOE25'!J195+'DOE25'!J213+'DOE25'!J231</f>
        <v>23891.42</v>
      </c>
      <c r="G7" s="53">
        <f>'DOE25'!K195+'DOE25'!K213+'DOE25'!K231</f>
        <v>1911.23</v>
      </c>
      <c r="H7" s="260"/>
    </row>
    <row r="8" spans="1:9" x14ac:dyDescent="0.2">
      <c r="A8" s="32">
        <v>2300</v>
      </c>
      <c r="B8" t="s">
        <v>833</v>
      </c>
      <c r="C8" s="246">
        <f t="shared" si="0"/>
        <v>155462</v>
      </c>
      <c r="D8" s="244"/>
      <c r="E8" s="20">
        <f>'DOE25'!L196+'DOE25'!L214+'DOE25'!L232-F8-G8-D9-D11</f>
        <v>151233.51</v>
      </c>
      <c r="F8" s="256">
        <f>'DOE25'!J196+'DOE25'!J214+'DOE25'!J232</f>
        <v>0</v>
      </c>
      <c r="G8" s="53">
        <f>'DOE25'!K196+'DOE25'!K214+'DOE25'!K232</f>
        <v>4228.49</v>
      </c>
      <c r="H8" s="260"/>
    </row>
    <row r="9" spans="1:9" x14ac:dyDescent="0.2">
      <c r="A9" s="32">
        <v>2310</v>
      </c>
      <c r="B9" t="s">
        <v>849</v>
      </c>
      <c r="C9" s="246">
        <f t="shared" si="0"/>
        <v>25786.32</v>
      </c>
      <c r="D9" s="245">
        <v>25786.32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4950</v>
      </c>
      <c r="D10" s="244"/>
      <c r="E10" s="245">
        <v>4950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87463</v>
      </c>
      <c r="D11" s="245">
        <v>87463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222361.50999999998</v>
      </c>
      <c r="D12" s="20">
        <f>'DOE25'!L197+'DOE25'!L215+'DOE25'!L233-F12-G12</f>
        <v>221562.50999999998</v>
      </c>
      <c r="E12" s="244"/>
      <c r="F12" s="256">
        <f>'DOE25'!J197+'DOE25'!J215+'DOE25'!J233</f>
        <v>0</v>
      </c>
      <c r="G12" s="53">
        <f>'DOE25'!K197+'DOE25'!K215+'DOE25'!K233</f>
        <v>799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3944.52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3944.52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460879.63</v>
      </c>
      <c r="D14" s="20">
        <f>'DOE25'!L199+'DOE25'!L217+'DOE25'!L235-F14-G14</f>
        <v>437288.65</v>
      </c>
      <c r="E14" s="244"/>
      <c r="F14" s="256">
        <f>'DOE25'!J199+'DOE25'!J217+'DOE25'!J235</f>
        <v>23590.98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209722.44999999998</v>
      </c>
      <c r="D15" s="20">
        <f>'DOE25'!L200+'DOE25'!L218+'DOE25'!L236-F15-G15</f>
        <v>209722.44999999998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3293.48</v>
      </c>
      <c r="D16" s="244"/>
      <c r="E16" s="20">
        <f>'DOE25'!L201+'DOE25'!L219+'DOE25'!L237-F16-G16</f>
        <v>3293.48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5848.5</v>
      </c>
      <c r="D22" s="244"/>
      <c r="E22" s="244"/>
      <c r="F22" s="256">
        <f>'DOE25'!L247+'DOE25'!L328</f>
        <v>5848.5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506032.5</v>
      </c>
      <c r="D25" s="244"/>
      <c r="E25" s="244"/>
      <c r="F25" s="259"/>
      <c r="G25" s="257"/>
      <c r="H25" s="258">
        <f>'DOE25'!L252+'DOE25'!L253+'DOE25'!L333+'DOE25'!L334</f>
        <v>506032.5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59120.95</v>
      </c>
      <c r="D29" s="20">
        <f>'DOE25'!L350+'DOE25'!L351+'DOE25'!L352-'DOE25'!I359-F29-G29</f>
        <v>59120.95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40876.589999999997</v>
      </c>
      <c r="D31" s="20">
        <f>'DOE25'!L282+'DOE25'!L301+'DOE25'!L320+'DOE25'!L325+'DOE25'!L326+'DOE25'!L327-F31-G31</f>
        <v>40876.589999999997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6540688.4600000018</v>
      </c>
      <c r="E33" s="247">
        <f>SUM(E5:E31)</f>
        <v>159476.99000000002</v>
      </c>
      <c r="F33" s="247">
        <f>SUM(F5:F31)</f>
        <v>57842.28</v>
      </c>
      <c r="G33" s="247">
        <f>SUM(G5:G31)</f>
        <v>10883.24</v>
      </c>
      <c r="H33" s="247">
        <f>SUM(H5:H31)</f>
        <v>506032.5</v>
      </c>
    </row>
    <row r="35" spans="2:8" ht="12" thickBot="1" x14ac:dyDescent="0.25">
      <c r="B35" s="254" t="s">
        <v>878</v>
      </c>
      <c r="D35" s="255">
        <f>E33</f>
        <v>159476.99000000002</v>
      </c>
      <c r="E35" s="250"/>
    </row>
    <row r="36" spans="2:8" ht="12" thickTop="1" x14ac:dyDescent="0.2">
      <c r="B36" t="s">
        <v>846</v>
      </c>
      <c r="D36" s="20">
        <f>D33</f>
        <v>6540688.4600000018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9A1-756B-47B6-A6AD-F16629257F2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260389.07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326708.05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6246.15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151856.01</v>
      </c>
      <c r="D13" s="95">
        <f>'DOE25'!G13</f>
        <v>2490.6799999999998</v>
      </c>
      <c r="E13" s="95">
        <f>'DOE25'!H13</f>
        <v>3855.71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2477.56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418491.23000000004</v>
      </c>
      <c r="D19" s="41">
        <f>SUM(D9:D18)</f>
        <v>4968.24</v>
      </c>
      <c r="E19" s="41">
        <f>SUM(E9:E18)</f>
        <v>3855.71</v>
      </c>
      <c r="F19" s="41">
        <f>SUM(F9:F18)</f>
        <v>0</v>
      </c>
      <c r="G19" s="41">
        <f>SUM(G9:G18)</f>
        <v>326708.05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2390.44</v>
      </c>
      <c r="E22" s="95">
        <f>'DOE25'!H23</f>
        <v>3855.71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5922.03</v>
      </c>
      <c r="D24" s="95">
        <f>'DOE25'!G25</f>
        <v>100.24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17623.18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23545.21</v>
      </c>
      <c r="D32" s="41">
        <f>SUM(D22:D31)</f>
        <v>2490.6799999999998</v>
      </c>
      <c r="E32" s="41">
        <f>SUM(E22:E31)</f>
        <v>3855.71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2477.56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85000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326708.05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309946.02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394946.02</v>
      </c>
      <c r="D42" s="41">
        <f>SUM(D34:D41)</f>
        <v>2477.56</v>
      </c>
      <c r="E42" s="41">
        <f>SUM(E34:E41)</f>
        <v>0</v>
      </c>
      <c r="F42" s="41">
        <f>SUM(F34:F41)</f>
        <v>0</v>
      </c>
      <c r="G42" s="41">
        <f>SUM(G34:G41)</f>
        <v>326708.05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418491.23000000004</v>
      </c>
      <c r="D43" s="41">
        <f>D42+D32</f>
        <v>4968.24</v>
      </c>
      <c r="E43" s="41">
        <f>E42+E32</f>
        <v>3855.71</v>
      </c>
      <c r="F43" s="41">
        <f>F42+F32</f>
        <v>0</v>
      </c>
      <c r="G43" s="41">
        <f>G42+G32</f>
        <v>326708.05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5430846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634.65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2242.59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12886.16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61564.93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69128.3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72005.540000000008</v>
      </c>
      <c r="D54" s="130">
        <f>SUM(D49:D53)</f>
        <v>61564.93</v>
      </c>
      <c r="E54" s="130">
        <f>SUM(E49:E53)</f>
        <v>0</v>
      </c>
      <c r="F54" s="130">
        <f>SUM(F49:F53)</f>
        <v>0</v>
      </c>
      <c r="G54" s="130">
        <f>SUM(G49:G53)</f>
        <v>12886.16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5502851.54</v>
      </c>
      <c r="D55" s="22">
        <f>D48+D54</f>
        <v>61564.93</v>
      </c>
      <c r="E55" s="22">
        <f>E48+E54</f>
        <v>0</v>
      </c>
      <c r="F55" s="22">
        <f>F48+F54</f>
        <v>0</v>
      </c>
      <c r="G55" s="22">
        <f>G48+G54</f>
        <v>12886.16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472842.15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1410393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17149.849999999999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1985.92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1902370.92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109908.2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1067.31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109908.2</v>
      </c>
      <c r="D70" s="130">
        <f>SUM(D64:D69)</f>
        <v>1067.31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2012279.1199999999</v>
      </c>
      <c r="D73" s="130">
        <f>SUM(D71:D72)+D70+D62</f>
        <v>1067.31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3564.17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39965.269999999997</v>
      </c>
      <c r="D80" s="95">
        <f>SUM('DOE25'!G145:G153)</f>
        <v>13307.16</v>
      </c>
      <c r="E80" s="95">
        <f>SUM('DOE25'!H145:H153)</f>
        <v>36695.14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43529.439999999995</v>
      </c>
      <c r="D83" s="131">
        <f>SUM(D77:D82)</f>
        <v>13307.16</v>
      </c>
      <c r="E83" s="131">
        <f>SUM(E77:E82)</f>
        <v>36695.14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14294.77</v>
      </c>
      <c r="E88" s="95">
        <f>'DOE25'!H171</f>
        <v>3564.17</v>
      </c>
      <c r="F88" s="95">
        <f>'DOE25'!I171</f>
        <v>0</v>
      </c>
      <c r="G88" s="95">
        <f>'DOE25'!J171</f>
        <v>50400</v>
      </c>
    </row>
    <row r="89" spans="1:7" x14ac:dyDescent="0.2">
      <c r="A89" t="s">
        <v>789</v>
      </c>
      <c r="B89" s="32" t="s">
        <v>211</v>
      </c>
      <c r="C89" s="95">
        <f>SUM('DOE25'!F172:F173)</f>
        <v>205.66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205.66</v>
      </c>
      <c r="D95" s="86">
        <f>SUM(D85:D94)</f>
        <v>14294.77</v>
      </c>
      <c r="E95" s="86">
        <f>SUM(E85:E94)</f>
        <v>3564.17</v>
      </c>
      <c r="F95" s="86">
        <f>SUM(F85:F94)</f>
        <v>0</v>
      </c>
      <c r="G95" s="86">
        <f>SUM(G85:G94)</f>
        <v>50400</v>
      </c>
    </row>
    <row r="96" spans="1:7" ht="12.75" thickTop="1" thickBot="1" x14ac:dyDescent="0.25">
      <c r="A96" s="33" t="s">
        <v>796</v>
      </c>
      <c r="C96" s="86">
        <f>C55+C73+C83+C95</f>
        <v>7558865.7600000007</v>
      </c>
      <c r="D96" s="86">
        <f>D55+D73+D83+D95</f>
        <v>90234.17</v>
      </c>
      <c r="E96" s="86">
        <f>E55+E73+E83+E95</f>
        <v>40259.31</v>
      </c>
      <c r="F96" s="86">
        <f>F55+F73+F83+F95</f>
        <v>0</v>
      </c>
      <c r="G96" s="86">
        <f>G55+G73+G95</f>
        <v>63286.16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4213274.38</v>
      </c>
      <c r="D101" s="24" t="s">
        <v>312</v>
      </c>
      <c r="E101" s="95">
        <f>('DOE25'!L268)+('DOE25'!L287)+('DOE25'!L306)</f>
        <v>22643.07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771453.52</v>
      </c>
      <c r="D102" s="24" t="s">
        <v>312</v>
      </c>
      <c r="E102" s="95">
        <f>('DOE25'!L269)+('DOE25'!L288)+('DOE25'!L307)</f>
        <v>17640.239999999998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53403.229999999996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5038131.1300000008</v>
      </c>
      <c r="D107" s="86">
        <f>SUM(D101:D106)</f>
        <v>0</v>
      </c>
      <c r="E107" s="86">
        <f>SUM(E101:E106)</f>
        <v>40283.31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302956.52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148094.37000000002</v>
      </c>
      <c r="D111" s="24" t="s">
        <v>312</v>
      </c>
      <c r="E111" s="95">
        <f>+('DOE25'!L274)+('DOE25'!L293)+('DOE25'!L312)</f>
        <v>541.46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268711.32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222361.50999999998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3944.52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460879.63</v>
      </c>
      <c r="D115" s="24" t="s">
        <v>312</v>
      </c>
      <c r="E115" s="95">
        <f>+('DOE25'!L278)+('DOE25'!L297)+('DOE25'!L316)</f>
        <v>51.82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209722.44999999998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3293.48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90234.17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1619963.8</v>
      </c>
      <c r="D120" s="86">
        <f>SUM(D110:D119)</f>
        <v>90234.17</v>
      </c>
      <c r="E120" s="86">
        <f>SUM(E110:E119)</f>
        <v>593.28000000000009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5848.5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325000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181032.5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205.66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14294.77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3564.17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63286.16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-12886.160000000003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580139.94000000006</v>
      </c>
      <c r="D136" s="141">
        <f>SUM(D122:D135)</f>
        <v>0</v>
      </c>
      <c r="E136" s="141">
        <f>SUM(E122:E135)</f>
        <v>205.66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7238234.870000001</v>
      </c>
      <c r="D137" s="86">
        <f>(D107+D120+D136)</f>
        <v>90234.17</v>
      </c>
      <c r="E137" s="86">
        <f>(E107+E120+E136)</f>
        <v>41082.25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6473515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4.4400000000000004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4195000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4195000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325000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325000</v>
      </c>
    </row>
    <row r="151" spans="1:7" x14ac:dyDescent="0.2">
      <c r="A151" s="22" t="s">
        <v>35</v>
      </c>
      <c r="B151" s="137">
        <f>'DOE25'!F488</f>
        <v>3870000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3870000</v>
      </c>
    </row>
    <row r="152" spans="1:7" x14ac:dyDescent="0.2">
      <c r="A152" s="22" t="s">
        <v>36</v>
      </c>
      <c r="B152" s="137">
        <f>'DOE25'!F489</f>
        <v>1093193.75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1093193.75</v>
      </c>
    </row>
    <row r="153" spans="1:7" x14ac:dyDescent="0.2">
      <c r="A153" s="22" t="s">
        <v>37</v>
      </c>
      <c r="B153" s="137">
        <f>'DOE25'!F490</f>
        <v>4963193.75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4963193.75</v>
      </c>
    </row>
    <row r="154" spans="1:7" x14ac:dyDescent="0.2">
      <c r="A154" s="22" t="s">
        <v>38</v>
      </c>
      <c r="B154" s="137">
        <f>'DOE25'!F491</f>
        <v>325000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325000</v>
      </c>
    </row>
    <row r="155" spans="1:7" x14ac:dyDescent="0.2">
      <c r="A155" s="22" t="s">
        <v>39</v>
      </c>
      <c r="B155" s="137">
        <f>'DOE25'!F492</f>
        <v>168032.5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168032.5</v>
      </c>
    </row>
    <row r="156" spans="1:7" x14ac:dyDescent="0.2">
      <c r="A156" s="22" t="s">
        <v>269</v>
      </c>
      <c r="B156" s="137">
        <f>'DOE25'!F493</f>
        <v>493032.5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493032.5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1DA6-7E32-4626-87F6-71380093F5C1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Greenland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12390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12390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4235917</v>
      </c>
      <c r="D10" s="182">
        <f>ROUND((C10/$C$28)*100,1)</f>
        <v>61.3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789094</v>
      </c>
      <c r="D11" s="182">
        <f>ROUND((C11/$C$28)*100,1)</f>
        <v>11.4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53403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302957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148636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272005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222362</v>
      </c>
      <c r="D18" s="182">
        <f t="shared" si="0"/>
        <v>3.2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3945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460931</v>
      </c>
      <c r="D20" s="182">
        <f t="shared" si="0"/>
        <v>6.7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209722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181033</v>
      </c>
      <c r="D25" s="182">
        <f t="shared" si="0"/>
        <v>2.6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28669.07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6908674.0700000003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5849</v>
      </c>
    </row>
    <row r="30" spans="1:4" x14ac:dyDescent="0.2">
      <c r="B30" s="187" t="s">
        <v>760</v>
      </c>
      <c r="C30" s="180">
        <f>SUM(C28:C29)</f>
        <v>6914523.0700000003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325000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5430846</v>
      </c>
      <c r="D35" s="182">
        <f t="shared" ref="D35:D40" si="1">ROUND((C35/$C$41)*100,1)</f>
        <v>71.2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84891.700000000186</v>
      </c>
      <c r="D36" s="182">
        <f t="shared" si="1"/>
        <v>1.1000000000000001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1900385</v>
      </c>
      <c r="D37" s="182">
        <f t="shared" si="1"/>
        <v>24.9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112961</v>
      </c>
      <c r="D38" s="182">
        <f t="shared" si="1"/>
        <v>1.5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93532</v>
      </c>
      <c r="D39" s="182">
        <f t="shared" si="1"/>
        <v>1.2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7622615.7000000002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17F5-DA00-4DDF-A811-75AAF41EDDB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Greenland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2011-10-17T15:39:27Z</cp:lastPrinted>
  <dcterms:created xsi:type="dcterms:W3CDTF">1997-12-04T19:04:30Z</dcterms:created>
  <dcterms:modified xsi:type="dcterms:W3CDTF">2025-01-10T19:52:20Z</dcterms:modified>
</cp:coreProperties>
</file>