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5844675-6A0A-41A2-AD07-60CC96F7A8AA}" xr6:coauthVersionLast="47" xr6:coauthVersionMax="47" xr10:uidLastSave="{00000000-0000-0000-0000-000000000000}"/>
  <workbookProtection workbookPassword="B30A" lockStructure="1"/>
  <bookViews>
    <workbookView xWindow="4140" yWindow="4140" windowWidth="21600" windowHeight="11505" tabRatio="855" xr2:uid="{4EA4345A-66EA-4F06-90E6-F877C5697AB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1" l="1"/>
  <c r="H13" i="1"/>
  <c r="C37" i="10"/>
  <c r="C60" i="2"/>
  <c r="B2" i="13"/>
  <c r="F8" i="13"/>
  <c r="G8" i="13"/>
  <c r="L196" i="1"/>
  <c r="C17" i="10" s="1"/>
  <c r="L214" i="1"/>
  <c r="E8" i="13" s="1"/>
  <c r="L232" i="1"/>
  <c r="D39" i="13"/>
  <c r="F13" i="13"/>
  <c r="G13" i="13"/>
  <c r="L198" i="1"/>
  <c r="C114" i="2" s="1"/>
  <c r="L216" i="1"/>
  <c r="L234" i="1"/>
  <c r="F16" i="13"/>
  <c r="G16" i="13"/>
  <c r="L201" i="1"/>
  <c r="C117" i="2" s="1"/>
  <c r="E16" i="13"/>
  <c r="C16" i="13" s="1"/>
  <c r="L219" i="1"/>
  <c r="L237" i="1"/>
  <c r="F5" i="13"/>
  <c r="G5" i="13"/>
  <c r="L189" i="1"/>
  <c r="L190" i="1"/>
  <c r="L191" i="1"/>
  <c r="L192" i="1"/>
  <c r="C104" i="2"/>
  <c r="L207" i="1"/>
  <c r="C10" i="10" s="1"/>
  <c r="L208" i="1"/>
  <c r="C102" i="2" s="1"/>
  <c r="L209" i="1"/>
  <c r="C12" i="10" s="1"/>
  <c r="L210" i="1"/>
  <c r="L225" i="1"/>
  <c r="L226" i="1"/>
  <c r="L227" i="1"/>
  <c r="L228" i="1"/>
  <c r="F6" i="13"/>
  <c r="G6" i="13"/>
  <c r="L194" i="1"/>
  <c r="L203" i="1" s="1"/>
  <c r="L212" i="1"/>
  <c r="L230" i="1"/>
  <c r="L239" i="1" s="1"/>
  <c r="H650" i="1" s="1"/>
  <c r="F7" i="13"/>
  <c r="G7" i="13"/>
  <c r="L195" i="1"/>
  <c r="D7" i="13" s="1"/>
  <c r="C7" i="13" s="1"/>
  <c r="L213" i="1"/>
  <c r="L231" i="1"/>
  <c r="F12" i="13"/>
  <c r="G12" i="13"/>
  <c r="L197" i="1"/>
  <c r="C18" i="10" s="1"/>
  <c r="L215" i="1"/>
  <c r="D12" i="13" s="1"/>
  <c r="C12" i="13" s="1"/>
  <c r="L233" i="1"/>
  <c r="F14" i="13"/>
  <c r="G14" i="13"/>
  <c r="D14" i="13" s="1"/>
  <c r="C14" i="13" s="1"/>
  <c r="L199" i="1"/>
  <c r="L217" i="1"/>
  <c r="L235" i="1"/>
  <c r="F15" i="13"/>
  <c r="G15" i="13"/>
  <c r="L200" i="1"/>
  <c r="L218" i="1"/>
  <c r="C116" i="2" s="1"/>
  <c r="L236" i="1"/>
  <c r="G641" i="1" s="1"/>
  <c r="J641" i="1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C106" i="2" s="1"/>
  <c r="F29" i="13"/>
  <c r="G29" i="13"/>
  <c r="L350" i="1"/>
  <c r="L351" i="1"/>
  <c r="L354" i="1" s="1"/>
  <c r="L352" i="1"/>
  <c r="G651" i="1" s="1"/>
  <c r="I359" i="1"/>
  <c r="I361" i="1" s="1"/>
  <c r="H624" i="1" s="1"/>
  <c r="J282" i="1"/>
  <c r="F31" i="13" s="1"/>
  <c r="J301" i="1"/>
  <c r="J330" i="1" s="1"/>
  <c r="J320" i="1"/>
  <c r="K282" i="1"/>
  <c r="G31" i="13" s="1"/>
  <c r="K301" i="1"/>
  <c r="K320" i="1"/>
  <c r="L268" i="1"/>
  <c r="L269" i="1"/>
  <c r="L282" i="1" s="1"/>
  <c r="L270" i="1"/>
  <c r="E103" i="2" s="1"/>
  <c r="L271" i="1"/>
  <c r="E104" i="2" s="1"/>
  <c r="L273" i="1"/>
  <c r="L274" i="1"/>
  <c r="L275" i="1"/>
  <c r="L276" i="1"/>
  <c r="E113" i="2"/>
  <c r="L277" i="1"/>
  <c r="E114" i="2" s="1"/>
  <c r="L278" i="1"/>
  <c r="C20" i="10" s="1"/>
  <c r="L279" i="1"/>
  <c r="L280" i="1"/>
  <c r="L287" i="1"/>
  <c r="L288" i="1"/>
  <c r="L289" i="1"/>
  <c r="L290" i="1"/>
  <c r="L301" i="1" s="1"/>
  <c r="L292" i="1"/>
  <c r="L293" i="1"/>
  <c r="E111" i="2" s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E110" i="2" s="1"/>
  <c r="L312" i="1"/>
  <c r="L313" i="1"/>
  <c r="L314" i="1"/>
  <c r="L315" i="1"/>
  <c r="L316" i="1"/>
  <c r="L317" i="1"/>
  <c r="L318" i="1"/>
  <c r="L325" i="1"/>
  <c r="E101" i="2"/>
  <c r="E107" i="2" s="1"/>
  <c r="E102" i="2"/>
  <c r="E105" i="2"/>
  <c r="L326" i="1"/>
  <c r="E106" i="2" s="1"/>
  <c r="L327" i="1"/>
  <c r="L252" i="1"/>
  <c r="C123" i="2"/>
  <c r="L253" i="1"/>
  <c r="C124" i="2"/>
  <c r="L333" i="1"/>
  <c r="L334" i="1"/>
  <c r="L247" i="1"/>
  <c r="F22" i="13" s="1"/>
  <c r="C22" i="13" s="1"/>
  <c r="C122" i="2"/>
  <c r="L328" i="1"/>
  <c r="E122" i="2" s="1"/>
  <c r="E136" i="2" s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C9" i="12"/>
  <c r="B13" i="12"/>
  <c r="C13" i="12"/>
  <c r="A13" i="12" s="1"/>
  <c r="B18" i="12"/>
  <c r="C18" i="12"/>
  <c r="B22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93" i="1"/>
  <c r="C131" i="2" s="1"/>
  <c r="L389" i="1"/>
  <c r="L390" i="1"/>
  <c r="L391" i="1"/>
  <c r="L392" i="1"/>
  <c r="L395" i="1"/>
  <c r="L396" i="1"/>
  <c r="L397" i="1"/>
  <c r="L398" i="1"/>
  <c r="L399" i="1"/>
  <c r="C132" i="2"/>
  <c r="L258" i="1"/>
  <c r="J52" i="1"/>
  <c r="J104" i="1" s="1"/>
  <c r="J185" i="1" s="1"/>
  <c r="G51" i="2"/>
  <c r="G54" i="2" s="1"/>
  <c r="G53" i="2"/>
  <c r="F2" i="11"/>
  <c r="L603" i="1"/>
  <c r="H653" i="1" s="1"/>
  <c r="I653" i="1" s="1"/>
  <c r="L602" i="1"/>
  <c r="L601" i="1"/>
  <c r="F653" i="1"/>
  <c r="C40" i="10"/>
  <c r="F52" i="1"/>
  <c r="C35" i="10" s="1"/>
  <c r="F104" i="1"/>
  <c r="F185" i="1" s="1"/>
  <c r="G617" i="1" s="1"/>
  <c r="J617" i="1" s="1"/>
  <c r="G52" i="1"/>
  <c r="H52" i="1"/>
  <c r="I52" i="1"/>
  <c r="F48" i="2"/>
  <c r="F71" i="1"/>
  <c r="C49" i="2" s="1"/>
  <c r="C54" i="2" s="1"/>
  <c r="F86" i="1"/>
  <c r="C50" i="2"/>
  <c r="F103" i="1"/>
  <c r="G103" i="1"/>
  <c r="G104" i="1" s="1"/>
  <c r="G185" i="1" s="1"/>
  <c r="G618" i="1" s="1"/>
  <c r="J618" i="1" s="1"/>
  <c r="H71" i="1"/>
  <c r="E49" i="2" s="1"/>
  <c r="E54" i="2" s="1"/>
  <c r="H104" i="1"/>
  <c r="H86" i="1"/>
  <c r="E50" i="2"/>
  <c r="H103" i="1"/>
  <c r="I103" i="1"/>
  <c r="I104" i="1" s="1"/>
  <c r="I185" i="1" s="1"/>
  <c r="G620" i="1" s="1"/>
  <c r="J620" i="1" s="1"/>
  <c r="J103" i="1"/>
  <c r="F113" i="1"/>
  <c r="F128" i="1"/>
  <c r="G113" i="1"/>
  <c r="G132" i="1" s="1"/>
  <c r="G128" i="1"/>
  <c r="H113" i="1"/>
  <c r="H132" i="1" s="1"/>
  <c r="H128" i="1"/>
  <c r="I113" i="1"/>
  <c r="I132" i="1" s="1"/>
  <c r="I128" i="1"/>
  <c r="J113" i="1"/>
  <c r="J132" i="1" s="1"/>
  <c r="J128" i="1"/>
  <c r="F139" i="1"/>
  <c r="C77" i="2"/>
  <c r="C79" i="2"/>
  <c r="C83" i="2" s="1"/>
  <c r="C80" i="2"/>
  <c r="C81" i="2"/>
  <c r="C82" i="2"/>
  <c r="F154" i="1"/>
  <c r="F161" i="1" s="1"/>
  <c r="C39" i="10" s="1"/>
  <c r="G139" i="1"/>
  <c r="D77" i="2"/>
  <c r="G154" i="1"/>
  <c r="H139" i="1"/>
  <c r="E77" i="2"/>
  <c r="H154" i="1"/>
  <c r="I139" i="1"/>
  <c r="I154" i="1"/>
  <c r="L242" i="1"/>
  <c r="C23" i="10"/>
  <c r="L324" i="1"/>
  <c r="L246" i="1"/>
  <c r="L260" i="1"/>
  <c r="L261" i="1"/>
  <c r="L341" i="1"/>
  <c r="L342" i="1"/>
  <c r="C26" i="10" s="1"/>
  <c r="I655" i="1"/>
  <c r="I660" i="1"/>
  <c r="G652" i="1"/>
  <c r="I659" i="1"/>
  <c r="C6" i="10"/>
  <c r="C5" i="10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37" i="1"/>
  <c r="E127" i="2"/>
  <c r="L338" i="1"/>
  <c r="L343" i="1" s="1"/>
  <c r="E129" i="2"/>
  <c r="L339" i="1"/>
  <c r="K343" i="1"/>
  <c r="L511" i="1"/>
  <c r="F539" i="1" s="1"/>
  <c r="L512" i="1"/>
  <c r="F540" i="1" s="1"/>
  <c r="L513" i="1"/>
  <c r="F541" i="1"/>
  <c r="L516" i="1"/>
  <c r="L517" i="1"/>
  <c r="L519" i="1" s="1"/>
  <c r="G540" i="1"/>
  <c r="L518" i="1"/>
  <c r="G541" i="1" s="1"/>
  <c r="L521" i="1"/>
  <c r="L524" i="1" s="1"/>
  <c r="L522" i="1"/>
  <c r="H540" i="1" s="1"/>
  <c r="L523" i="1"/>
  <c r="H541" i="1"/>
  <c r="L526" i="1"/>
  <c r="L527" i="1"/>
  <c r="L529" i="1" s="1"/>
  <c r="L528" i="1"/>
  <c r="I541" i="1"/>
  <c r="L531" i="1"/>
  <c r="L534" i="1"/>
  <c r="L532" i="1"/>
  <c r="J540" i="1"/>
  <c r="L533" i="1"/>
  <c r="J541" i="1"/>
  <c r="E124" i="2"/>
  <c r="E123" i="2"/>
  <c r="K262" i="1"/>
  <c r="L262" i="1"/>
  <c r="J262" i="1"/>
  <c r="I262" i="1"/>
  <c r="H262" i="1"/>
  <c r="G262" i="1"/>
  <c r="F262" i="1"/>
  <c r="A1" i="2"/>
  <c r="A2" i="2"/>
  <c r="C9" i="2"/>
  <c r="D9" i="2"/>
  <c r="D19" i="2" s="1"/>
  <c r="E9" i="2"/>
  <c r="E19" i="2" s="1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/>
  <c r="G12" i="2" s="1"/>
  <c r="C13" i="2"/>
  <c r="D13" i="2"/>
  <c r="E13" i="2"/>
  <c r="E14" i="2"/>
  <c r="E16" i="2"/>
  <c r="E17" i="2"/>
  <c r="E18" i="2"/>
  <c r="F13" i="2"/>
  <c r="I434" i="1"/>
  <c r="J13" i="1"/>
  <c r="G13" i="2" s="1"/>
  <c r="C14" i="2"/>
  <c r="D14" i="2"/>
  <c r="F14" i="2"/>
  <c r="I435" i="1"/>
  <c r="J14" i="1"/>
  <c r="G14" i="2"/>
  <c r="F15" i="2"/>
  <c r="C16" i="2"/>
  <c r="D16" i="2"/>
  <c r="F16" i="2"/>
  <c r="C17" i="2"/>
  <c r="D17" i="2"/>
  <c r="F17" i="2"/>
  <c r="I436" i="1"/>
  <c r="J17" i="1" s="1"/>
  <c r="G17" i="2" s="1"/>
  <c r="C18" i="2"/>
  <c r="D18" i="2"/>
  <c r="F18" i="2"/>
  <c r="I437" i="1"/>
  <c r="J18" i="1"/>
  <c r="G18" i="2" s="1"/>
  <c r="C22" i="2"/>
  <c r="D22" i="2"/>
  <c r="E22" i="2"/>
  <c r="F22" i="2"/>
  <c r="F32" i="2" s="1"/>
  <c r="F23" i="2"/>
  <c r="F24" i="2"/>
  <c r="F25" i="2"/>
  <c r="F26" i="2"/>
  <c r="F27" i="2"/>
  <c r="F28" i="2"/>
  <c r="F29" i="2"/>
  <c r="F30" i="2"/>
  <c r="F31" i="2"/>
  <c r="I440" i="1"/>
  <c r="C23" i="2"/>
  <c r="D23" i="2"/>
  <c r="D32" i="2" s="1"/>
  <c r="E23" i="2"/>
  <c r="E32" i="2" s="1"/>
  <c r="I441" i="1"/>
  <c r="I444" i="1" s="1"/>
  <c r="J24" i="1"/>
  <c r="J33" i="1" s="1"/>
  <c r="C24" i="2"/>
  <c r="D24" i="2"/>
  <c r="E24" i="2"/>
  <c r="I442" i="1"/>
  <c r="J25" i="1"/>
  <c r="G24" i="2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J32" i="1"/>
  <c r="G31" i="2" s="1"/>
  <c r="C34" i="2"/>
  <c r="D34" i="2"/>
  <c r="E34" i="2"/>
  <c r="F34" i="2"/>
  <c r="F35" i="2"/>
  <c r="F36" i="2"/>
  <c r="F37" i="2"/>
  <c r="F42" i="2" s="1"/>
  <c r="F38" i="2"/>
  <c r="F40" i="2"/>
  <c r="F41" i="2"/>
  <c r="C35" i="2"/>
  <c r="D35" i="2"/>
  <c r="D42" i="2" s="1"/>
  <c r="D43" i="2" s="1"/>
  <c r="E35" i="2"/>
  <c r="E36" i="2"/>
  <c r="E37" i="2"/>
  <c r="E38" i="2"/>
  <c r="E40" i="2"/>
  <c r="E41" i="2"/>
  <c r="E42" i="2"/>
  <c r="C36" i="2"/>
  <c r="C42" i="2" s="1"/>
  <c r="C43" i="2" s="1"/>
  <c r="D36" i="2"/>
  <c r="I446" i="1"/>
  <c r="J37" i="1" s="1"/>
  <c r="C37" i="2"/>
  <c r="D37" i="2"/>
  <c r="I447" i="1"/>
  <c r="J38" i="1"/>
  <c r="G37" i="2" s="1"/>
  <c r="C38" i="2"/>
  <c r="D38" i="2"/>
  <c r="I448" i="1"/>
  <c r="J40" i="1"/>
  <c r="G39" i="2" s="1"/>
  <c r="C40" i="2"/>
  <c r="D40" i="2"/>
  <c r="D41" i="2"/>
  <c r="I449" i="1"/>
  <c r="J41" i="1"/>
  <c r="C41" i="2"/>
  <c r="C32" i="2"/>
  <c r="E48" i="2"/>
  <c r="E55" i="2" s="1"/>
  <c r="C51" i="2"/>
  <c r="D51" i="2"/>
  <c r="E51" i="2"/>
  <c r="F51" i="2"/>
  <c r="D52" i="2"/>
  <c r="D54" i="2" s="1"/>
  <c r="D55" i="2" s="1"/>
  <c r="C53" i="2"/>
  <c r="D53" i="2"/>
  <c r="E53" i="2"/>
  <c r="F53" i="2"/>
  <c r="F54" i="2" s="1"/>
  <c r="F55" i="2" s="1"/>
  <c r="C58" i="2"/>
  <c r="C62" i="2" s="1"/>
  <c r="C59" i="2"/>
  <c r="C61" i="2"/>
  <c r="D61" i="2"/>
  <c r="D62" i="2"/>
  <c r="E61" i="2"/>
  <c r="E62" i="2"/>
  <c r="F61" i="2"/>
  <c r="F62" i="2" s="1"/>
  <c r="G61" i="2"/>
  <c r="G62" i="2"/>
  <c r="C64" i="2"/>
  <c r="C70" i="2" s="1"/>
  <c r="F64" i="2"/>
  <c r="F70" i="2" s="1"/>
  <c r="F73" i="2" s="1"/>
  <c r="F65" i="2"/>
  <c r="F68" i="2"/>
  <c r="F69" i="2"/>
  <c r="C65" i="2"/>
  <c r="C66" i="2"/>
  <c r="C67" i="2"/>
  <c r="C68" i="2"/>
  <c r="E68" i="2"/>
  <c r="C69" i="2"/>
  <c r="D69" i="2"/>
  <c r="D70" i="2" s="1"/>
  <c r="D73" i="2" s="1"/>
  <c r="E69" i="2"/>
  <c r="G69" i="2"/>
  <c r="G70" i="2"/>
  <c r="G73" i="2" s="1"/>
  <c r="C71" i="2"/>
  <c r="D71" i="2"/>
  <c r="E71" i="2"/>
  <c r="C72" i="2"/>
  <c r="E72" i="2"/>
  <c r="E79" i="2"/>
  <c r="E83" i="2" s="1"/>
  <c r="F79" i="2"/>
  <c r="D80" i="2"/>
  <c r="E80" i="2"/>
  <c r="F80" i="2"/>
  <c r="D81" i="2"/>
  <c r="E81" i="2"/>
  <c r="F81" i="2"/>
  <c r="C85" i="2"/>
  <c r="F85" i="2"/>
  <c r="C86" i="2"/>
  <c r="F86" i="2"/>
  <c r="D88" i="2"/>
  <c r="D95" i="2" s="1"/>
  <c r="D89" i="2"/>
  <c r="D90" i="2"/>
  <c r="D91" i="2"/>
  <c r="D92" i="2"/>
  <c r="D93" i="2"/>
  <c r="D94" i="2"/>
  <c r="D48" i="2"/>
  <c r="D83" i="2"/>
  <c r="E88" i="2"/>
  <c r="F88" i="2"/>
  <c r="G88" i="2"/>
  <c r="G89" i="2"/>
  <c r="G95" i="2" s="1"/>
  <c r="G90" i="2"/>
  <c r="C89" i="2"/>
  <c r="E89" i="2"/>
  <c r="F89" i="2"/>
  <c r="C90" i="2"/>
  <c r="E90" i="2"/>
  <c r="E95" i="2" s="1"/>
  <c r="C91" i="2"/>
  <c r="C95" i="2" s="1"/>
  <c r="E91" i="2"/>
  <c r="F91" i="2"/>
  <c r="C92" i="2"/>
  <c r="E92" i="2"/>
  <c r="F92" i="2"/>
  <c r="C93" i="2"/>
  <c r="E93" i="2"/>
  <c r="F93" i="2"/>
  <c r="C94" i="2"/>
  <c r="E94" i="2"/>
  <c r="F94" i="2"/>
  <c r="C105" i="2"/>
  <c r="D107" i="2"/>
  <c r="F107" i="2"/>
  <c r="G107" i="2"/>
  <c r="G120" i="2"/>
  <c r="E117" i="2"/>
  <c r="F120" i="2"/>
  <c r="D126" i="2"/>
  <c r="D136" i="2"/>
  <c r="E126" i="2"/>
  <c r="E134" i="2"/>
  <c r="E135" i="2"/>
  <c r="F126" i="2"/>
  <c r="K411" i="1"/>
  <c r="K419" i="1"/>
  <c r="K425" i="1"/>
  <c r="K426" i="1"/>
  <c r="G126" i="2" s="1"/>
  <c r="G136" i="2" s="1"/>
  <c r="G137" i="2" s="1"/>
  <c r="L255" i="1"/>
  <c r="C127" i="2"/>
  <c r="C128" i="2"/>
  <c r="C134" i="2"/>
  <c r="C135" i="2"/>
  <c r="C111" i="2"/>
  <c r="C115" i="2"/>
  <c r="L256" i="1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F153" i="2"/>
  <c r="G490" i="1"/>
  <c r="C153" i="2" s="1"/>
  <c r="H490" i="1"/>
  <c r="D153" i="2" s="1"/>
  <c r="I490" i="1"/>
  <c r="E153" i="2" s="1"/>
  <c r="J490" i="1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F493" i="1"/>
  <c r="B156" i="2" s="1"/>
  <c r="G156" i="2" s="1"/>
  <c r="G493" i="1"/>
  <c r="C156" i="2" s="1"/>
  <c r="H493" i="1"/>
  <c r="D156" i="2" s="1"/>
  <c r="I493" i="1"/>
  <c r="E156" i="2" s="1"/>
  <c r="J493" i="1"/>
  <c r="F156" i="2" s="1"/>
  <c r="F19" i="1"/>
  <c r="G607" i="1" s="1"/>
  <c r="G19" i="1"/>
  <c r="G608" i="1"/>
  <c r="H19" i="1"/>
  <c r="G609" i="1" s="1"/>
  <c r="J609" i="1" s="1"/>
  <c r="I19" i="1"/>
  <c r="G610" i="1"/>
  <c r="F33" i="1"/>
  <c r="F44" i="1" s="1"/>
  <c r="H607" i="1" s="1"/>
  <c r="G33" i="1"/>
  <c r="H33" i="1"/>
  <c r="H44" i="1"/>
  <c r="H609" i="1"/>
  <c r="I33" i="1"/>
  <c r="F43" i="1"/>
  <c r="G612" i="1" s="1"/>
  <c r="G43" i="1"/>
  <c r="G613" i="1" s="1"/>
  <c r="H43" i="1"/>
  <c r="G614" i="1"/>
  <c r="I43" i="1"/>
  <c r="I44" i="1" s="1"/>
  <c r="H610" i="1" s="1"/>
  <c r="J610" i="1" s="1"/>
  <c r="G615" i="1"/>
  <c r="F169" i="1"/>
  <c r="I169" i="1"/>
  <c r="F175" i="1"/>
  <c r="G175" i="1"/>
  <c r="G184" i="1"/>
  <c r="H175" i="1"/>
  <c r="H184" i="1" s="1"/>
  <c r="I175" i="1"/>
  <c r="J175" i="1"/>
  <c r="J184" i="1"/>
  <c r="F180" i="1"/>
  <c r="G180" i="1"/>
  <c r="H180" i="1"/>
  <c r="I180" i="1"/>
  <c r="F184" i="1"/>
  <c r="F203" i="1"/>
  <c r="G203" i="1"/>
  <c r="H203" i="1"/>
  <c r="H249" i="1" s="1"/>
  <c r="H263" i="1" s="1"/>
  <c r="I203" i="1"/>
  <c r="I249" i="1"/>
  <c r="I263" i="1"/>
  <c r="J203" i="1"/>
  <c r="J249" i="1"/>
  <c r="J263" i="1" s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F249" i="1" s="1"/>
  <c r="F263" i="1" s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 s="1"/>
  <c r="K344" i="1" s="1"/>
  <c r="F354" i="1"/>
  <c r="G354" i="1"/>
  <c r="H354" i="1"/>
  <c r="I354" i="1"/>
  <c r="G624" i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J635" i="1" s="1"/>
  <c r="H385" i="1"/>
  <c r="H400" i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4" i="1"/>
  <c r="L419" i="1"/>
  <c r="L415" i="1"/>
  <c r="L416" i="1"/>
  <c r="L417" i="1"/>
  <c r="L418" i="1"/>
  <c r="F419" i="1"/>
  <c r="G419" i="1"/>
  <c r="H419" i="1"/>
  <c r="H426" i="1" s="1"/>
  <c r="I419" i="1"/>
  <c r="I426" i="1" s="1"/>
  <c r="J419" i="1"/>
  <c r="J426" i="1" s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F438" i="1"/>
  <c r="G629" i="1" s="1"/>
  <c r="G438" i="1"/>
  <c r="G630" i="1" s="1"/>
  <c r="H438" i="1"/>
  <c r="G631" i="1" s="1"/>
  <c r="J631" i="1" s="1"/>
  <c r="F444" i="1"/>
  <c r="G444" i="1"/>
  <c r="H444" i="1"/>
  <c r="H451" i="1"/>
  <c r="H631" i="1"/>
  <c r="F450" i="1"/>
  <c r="F451" i="1" s="1"/>
  <c r="H629" i="1" s="1"/>
  <c r="G450" i="1"/>
  <c r="G451" i="1"/>
  <c r="H630" i="1" s="1"/>
  <c r="H450" i="1"/>
  <c r="F460" i="1"/>
  <c r="G460" i="1"/>
  <c r="H460" i="1"/>
  <c r="H466" i="1" s="1"/>
  <c r="H614" i="1" s="1"/>
  <c r="J614" i="1" s="1"/>
  <c r="I460" i="1"/>
  <c r="J460" i="1"/>
  <c r="F464" i="1"/>
  <c r="F466" i="1" s="1"/>
  <c r="H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L514" i="1"/>
  <c r="F519" i="1"/>
  <c r="F535" i="1"/>
  <c r="G519" i="1"/>
  <c r="H519" i="1"/>
  <c r="I519" i="1"/>
  <c r="J519" i="1"/>
  <c r="K519" i="1"/>
  <c r="F524" i="1"/>
  <c r="G524" i="1"/>
  <c r="H524" i="1"/>
  <c r="H535" i="1" s="1"/>
  <c r="I524" i="1"/>
  <c r="J524" i="1"/>
  <c r="J535" i="1" s="1"/>
  <c r="K524" i="1"/>
  <c r="K535" i="1" s="1"/>
  <c r="F529" i="1"/>
  <c r="G529" i="1"/>
  <c r="G535" i="1" s="1"/>
  <c r="H529" i="1"/>
  <c r="I529" i="1"/>
  <c r="J529" i="1"/>
  <c r="K529" i="1"/>
  <c r="F534" i="1"/>
  <c r="G534" i="1"/>
  <c r="H534" i="1"/>
  <c r="I534" i="1"/>
  <c r="J534" i="1"/>
  <c r="K534" i="1"/>
  <c r="L547" i="1"/>
  <c r="L550" i="1"/>
  <c r="L561" i="1" s="1"/>
  <c r="L548" i="1"/>
  <c r="L549" i="1"/>
  <c r="F550" i="1"/>
  <c r="F561" i="1" s="1"/>
  <c r="G550" i="1"/>
  <c r="H550" i="1"/>
  <c r="H561" i="1" s="1"/>
  <c r="I550" i="1"/>
  <c r="J550" i="1"/>
  <c r="J561" i="1" s="1"/>
  <c r="K550" i="1"/>
  <c r="K561" i="1" s="1"/>
  <c r="L552" i="1"/>
  <c r="L555" i="1"/>
  <c r="L553" i="1"/>
  <c r="L554" i="1"/>
  <c r="F555" i="1"/>
  <c r="G555" i="1"/>
  <c r="G561" i="1"/>
  <c r="H555" i="1"/>
  <c r="I555" i="1"/>
  <c r="J555" i="1"/>
  <c r="K555" i="1"/>
  <c r="L557" i="1"/>
  <c r="L560" i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/>
  <c r="G637" i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42" i="1"/>
  <c r="J642" i="1" s="1"/>
  <c r="H642" i="1"/>
  <c r="G643" i="1"/>
  <c r="H643" i="1"/>
  <c r="J643" i="1" s="1"/>
  <c r="G644" i="1"/>
  <c r="J644" i="1" s="1"/>
  <c r="H644" i="1"/>
  <c r="G645" i="1"/>
  <c r="J645" i="1" s="1"/>
  <c r="H645" i="1"/>
  <c r="F122" i="2"/>
  <c r="F136" i="2" s="1"/>
  <c r="F137" i="2" s="1"/>
  <c r="J23" i="1"/>
  <c r="G22" i="2" s="1"/>
  <c r="G653" i="1"/>
  <c r="I184" i="1"/>
  <c r="F77" i="2"/>
  <c r="F83" i="2" s="1"/>
  <c r="G161" i="1"/>
  <c r="E13" i="13"/>
  <c r="C13" i="13"/>
  <c r="H25" i="13"/>
  <c r="C25" i="13"/>
  <c r="C25" i="10"/>
  <c r="E116" i="2"/>
  <c r="J539" i="1"/>
  <c r="J542" i="1"/>
  <c r="I539" i="1"/>
  <c r="G635" i="1"/>
  <c r="F95" i="2"/>
  <c r="I161" i="1"/>
  <c r="H161" i="1"/>
  <c r="E70" i="2"/>
  <c r="E73" i="2" s="1"/>
  <c r="F132" i="1"/>
  <c r="C48" i="2"/>
  <c r="C55" i="2" s="1"/>
  <c r="F652" i="1"/>
  <c r="G639" i="1"/>
  <c r="J639" i="1" s="1"/>
  <c r="C32" i="10"/>
  <c r="H33" i="13"/>
  <c r="C13" i="10"/>
  <c r="E112" i="2"/>
  <c r="F651" i="1"/>
  <c r="G40" i="2"/>
  <c r="J466" i="1"/>
  <c r="H616" i="1"/>
  <c r="I466" i="1"/>
  <c r="H615" i="1"/>
  <c r="J615" i="1"/>
  <c r="G466" i="1"/>
  <c r="H613" i="1" s="1"/>
  <c r="G539" i="1"/>
  <c r="I561" i="1"/>
  <c r="L604" i="1"/>
  <c r="E96" i="2" l="1"/>
  <c r="G636" i="1"/>
  <c r="G621" i="1"/>
  <c r="J621" i="1" s="1"/>
  <c r="C96" i="2"/>
  <c r="F96" i="2"/>
  <c r="J19" i="1"/>
  <c r="G611" i="1" s="1"/>
  <c r="G9" i="2"/>
  <c r="G19" i="2" s="1"/>
  <c r="K540" i="1"/>
  <c r="E33" i="13"/>
  <c r="D35" i="13" s="1"/>
  <c r="C8" i="13"/>
  <c r="G153" i="2"/>
  <c r="C73" i="2"/>
  <c r="G36" i="2"/>
  <c r="G42" i="2" s="1"/>
  <c r="J43" i="1"/>
  <c r="F542" i="1"/>
  <c r="K539" i="1"/>
  <c r="H185" i="1"/>
  <c r="G619" i="1" s="1"/>
  <c r="J619" i="1" s="1"/>
  <c r="C36" i="10"/>
  <c r="H638" i="1"/>
  <c r="J344" i="1"/>
  <c r="F33" i="13"/>
  <c r="H654" i="1"/>
  <c r="D96" i="2"/>
  <c r="E43" i="2"/>
  <c r="F43" i="2"/>
  <c r="L535" i="1"/>
  <c r="J613" i="1"/>
  <c r="F650" i="1"/>
  <c r="L249" i="1"/>
  <c r="L263" i="1" s="1"/>
  <c r="G622" i="1" s="1"/>
  <c r="J622" i="1" s="1"/>
  <c r="J638" i="1"/>
  <c r="L426" i="1"/>
  <c r="G628" i="1" s="1"/>
  <c r="J628" i="1" s="1"/>
  <c r="J612" i="1"/>
  <c r="J607" i="1"/>
  <c r="G542" i="1"/>
  <c r="K541" i="1"/>
  <c r="C38" i="10"/>
  <c r="G625" i="1"/>
  <c r="J625" i="1" s="1"/>
  <c r="C27" i="10"/>
  <c r="G33" i="13"/>
  <c r="J630" i="1"/>
  <c r="C130" i="2"/>
  <c r="L400" i="1"/>
  <c r="J629" i="1"/>
  <c r="L330" i="1"/>
  <c r="L344" i="1" s="1"/>
  <c r="G623" i="1" s="1"/>
  <c r="J623" i="1" s="1"/>
  <c r="D31" i="13"/>
  <c r="C31" i="13" s="1"/>
  <c r="D29" i="13"/>
  <c r="C29" i="13" s="1"/>
  <c r="G640" i="1"/>
  <c r="J640" i="1" s="1"/>
  <c r="G44" i="1"/>
  <c r="H608" i="1" s="1"/>
  <c r="J608" i="1" s="1"/>
  <c r="C113" i="2"/>
  <c r="C11" i="10"/>
  <c r="D15" i="13"/>
  <c r="C15" i="13" s="1"/>
  <c r="I540" i="1"/>
  <c r="I542" i="1" s="1"/>
  <c r="G23" i="2"/>
  <c r="G32" i="2" s="1"/>
  <c r="I438" i="1"/>
  <c r="G632" i="1" s="1"/>
  <c r="H652" i="1"/>
  <c r="I652" i="1" s="1"/>
  <c r="G48" i="2"/>
  <c r="G55" i="2" s="1"/>
  <c r="G96" i="2" s="1"/>
  <c r="C19" i="10"/>
  <c r="C28" i="10" s="1"/>
  <c r="D19" i="13"/>
  <c r="C19" i="13" s="1"/>
  <c r="L221" i="1"/>
  <c r="G650" i="1" s="1"/>
  <c r="G654" i="1" s="1"/>
  <c r="C112" i="2"/>
  <c r="D119" i="2"/>
  <c r="D120" i="2" s="1"/>
  <c r="D137" i="2" s="1"/>
  <c r="D5" i="13"/>
  <c r="C103" i="2"/>
  <c r="C29" i="10"/>
  <c r="C21" i="10"/>
  <c r="C16" i="10"/>
  <c r="H651" i="1"/>
  <c r="I651" i="1" s="1"/>
  <c r="H539" i="1"/>
  <c r="H542" i="1" s="1"/>
  <c r="D6" i="13"/>
  <c r="C6" i="13" s="1"/>
  <c r="K490" i="1"/>
  <c r="E115" i="2"/>
  <c r="E120" i="2" s="1"/>
  <c r="E137" i="2" s="1"/>
  <c r="C101" i="2"/>
  <c r="C107" i="2" s="1"/>
  <c r="C110" i="2"/>
  <c r="C120" i="2" s="1"/>
  <c r="K493" i="1"/>
  <c r="C15" i="10"/>
  <c r="H637" i="1"/>
  <c r="J637" i="1" s="1"/>
  <c r="I450" i="1"/>
  <c r="I451" i="1" s="1"/>
  <c r="H632" i="1" s="1"/>
  <c r="C24" i="10"/>
  <c r="D25" i="10" l="1"/>
  <c r="D23" i="10"/>
  <c r="C30" i="10"/>
  <c r="D22" i="10"/>
  <c r="D12" i="10"/>
  <c r="D18" i="10"/>
  <c r="D13" i="10"/>
  <c r="D10" i="10"/>
  <c r="D20" i="10"/>
  <c r="D26" i="10"/>
  <c r="D17" i="10"/>
  <c r="C133" i="2"/>
  <c r="C136" i="2" s="1"/>
  <c r="C137" i="2" s="1"/>
  <c r="G662" i="1"/>
  <c r="G657" i="1"/>
  <c r="H657" i="1"/>
  <c r="H662" i="1"/>
  <c r="D27" i="10"/>
  <c r="K542" i="1"/>
  <c r="D38" i="10"/>
  <c r="G616" i="1"/>
  <c r="J616" i="1" s="1"/>
  <c r="J44" i="1"/>
  <c r="H611" i="1" s="1"/>
  <c r="D24" i="10"/>
  <c r="D16" i="10"/>
  <c r="J632" i="1"/>
  <c r="G43" i="2"/>
  <c r="D21" i="10"/>
  <c r="F654" i="1"/>
  <c r="I650" i="1"/>
  <c r="I654" i="1" s="1"/>
  <c r="J611" i="1"/>
  <c r="C41" i="10"/>
  <c r="D36" i="10" s="1"/>
  <c r="D15" i="10"/>
  <c r="D19" i="10"/>
  <c r="C5" i="13"/>
  <c r="D33" i="13"/>
  <c r="D36" i="13" s="1"/>
  <c r="D11" i="10"/>
  <c r="H636" i="1"/>
  <c r="J636" i="1" s="1"/>
  <c r="G627" i="1"/>
  <c r="J627" i="1" s="1"/>
  <c r="H646" i="1" l="1"/>
  <c r="I662" i="1"/>
  <c r="C7" i="10" s="1"/>
  <c r="I657" i="1"/>
  <c r="F662" i="1"/>
  <c r="C4" i="10" s="1"/>
  <c r="F657" i="1"/>
  <c r="D37" i="10"/>
  <c r="D35" i="10"/>
  <c r="D39" i="10"/>
  <c r="D40" i="10"/>
  <c r="D2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0892C45-A615-488D-90DD-F37A877BA93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810D8EE-201A-42B0-A7EA-902581DCB15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2BA21B4-3AAB-49D1-8F4C-BE5D19CB4F6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4495DFE-F5D9-48AB-8917-463B3E2F684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5ECAF26-2D0B-4FDF-A4A8-6CFF07D7413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2C05430-2A14-4667-9E4D-1983F227CB6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7574505-BD1B-44E4-B3ED-F5800E22CE0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7A3C8DF-B9D7-4D1E-9CB3-69995823D91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EC97F38-F9AE-403F-B110-31D2C283C32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76908CD-F09E-4D86-87A8-8B4A831594B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4F1D5F8-3FDF-4354-8A58-31C37C0FD34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EB3C690-353D-4187-91A9-1DDB007C55D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<sst xmlns="http://schemas.openxmlformats.org/spreadsheetml/2006/main" count="3861" uniqueCount="898">
  <si>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</si>
  <si>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</si>
  <si>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</si>
  <si>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</si>
  <si>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</si>
  <si>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</si>
  <si>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</si>
  <si>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</si>
  <si>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</si>
  <si>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</si>
  <si>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</si>
  <si>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</si>
  <si>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</si>
  <si>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</si>
  <si>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</si>
  <si>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</si>
  <si>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</si>
  <si>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</si>
  <si>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</si>
  <si>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</si>
  <si>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</si>
  <si>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</si>
  <si>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</si>
  <si>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</si>
  <si>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</si>
  <si>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</si>
  <si>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</si>
  <si>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</si>
  <si>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</si>
  <si>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</si>
  <si>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</si>
  <si>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</si>
  <si>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</si>
  <si>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</si>
  <si>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</si>
  <si>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</si>
  <si>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</si>
  <si>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</si>
  <si>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</si>
  <si>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</si>
  <si>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</si>
  <si>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</si>
  <si>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</si>
  <si>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</si>
  <si>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</si>
  <si>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</si>
  <si>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</si>
  <si>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</si>
  <si>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</si>
  <si>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</si>
  <si>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</si>
  <si>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</si>
  <si>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</si>
  <si>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</si>
  <si>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</si>
  <si>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</si>
  <si>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</si>
  <si>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</si>
  <si>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</si>
  <si>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</si>
  <si>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</si>
  <si>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</si>
  <si>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</si>
  <si>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</si>
  <si>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</si>
  <si>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</si>
  <si>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</si>
  <si>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</si>
  <si>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</si>
  <si>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</si>
  <si>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</si>
  <si>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</si>
  <si>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</si>
  <si>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</si>
  <si>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</si>
  <si>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</si>
  <si>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</si>
  <si>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</si>
  <si>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</si>
  <si>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</si>
  <si>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</si>
  <si>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</si>
  <si>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</si>
  <si>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</si>
  <si>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</si>
  <si>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</si>
  <si>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</si>
  <si>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</si>
  <si>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</si>
  <si>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</si>
  <si>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</si>
  <si>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</si>
  <si>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</si>
  <si>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</si>
  <si>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</si>
  <si>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</si>
  <si>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</si>
  <si>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</si>
  <si>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</si>
  <si>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</si>
  <si>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</si>
  <si>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</si>
  <si>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</si>
  <si>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</si>
  <si>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</si>
  <si>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</si>
  <si>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</si>
  <si>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</si>
  <si>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</si>
  <si>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</si>
  <si>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</si>
  <si>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</si>
  <si>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</si>
  <si>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</si>
  <si>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</si>
  <si>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</si>
  <si>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</si>
  <si>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</si>
  <si>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</si>
  <si>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</si>
  <si>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</si>
  <si>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</si>
  <si>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</si>
  <si>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</si>
  <si>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</si>
  <si>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</si>
  <si>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</si>
  <si>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</si>
  <si>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</si>
  <si>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</si>
  <si>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</si>
  <si>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</si>
  <si>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</si>
  <si>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</si>
  <si>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</si>
  <si>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</si>
  <si>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</si>
  <si>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</si>
  <si>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</si>
  <si>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</si>
  <si>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</si>
  <si>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</si>
  <si>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</si>
  <si>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</si>
  <si>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</si>
  <si>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</si>
  <si>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</si>
  <si>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</si>
  <si>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</si>
  <si>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</si>
  <si>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</si>
  <si>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</si>
  <si>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</si>
  <si>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</si>
  <si>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</si>
  <si>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</si>
  <si>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</si>
  <si>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</si>
  <si>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</si>
  <si>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</si>
  <si>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</si>
  <si>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</si>
  <si>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</si>
  <si>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</si>
  <si>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</si>
  <si>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</si>
  <si>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</si>
  <si>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</si>
  <si>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</si>
  <si>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</si>
  <si>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</si>
  <si>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</si>
  <si>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</si>
  <si>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</si>
  <si>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</si>
  <si>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</si>
  <si>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</si>
  <si>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</si>
  <si>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</si>
  <si>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</si>
  <si>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</si>
  <si>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</si>
  <si>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</si>
  <si>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</si>
  <si>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</si>
  <si>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</si>
  <si>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</si>
  <si>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</si>
  <si>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</si>
  <si>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</si>
  <si>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</si>
  <si>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</si>
  <si>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</si>
  <si>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</si>
  <si>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</si>
  <si>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</si>
  <si>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</si>
  <si>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</si>
  <si>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</si>
  <si>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</si>
  <si>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</si>
  <si>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</si>
  <si>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</si>
  <si>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</si>
  <si>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</si>
  <si>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</si>
  <si>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</si>
  <si>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</si>
  <si>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</si>
  <si>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</si>
  <si>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</si>
  <si>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</si>
  <si>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</si>
  <si>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</si>
  <si>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</si>
  <si>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</si>
  <si>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</si>
  <si>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</si>
  <si>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</si>
  <si>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</si>
  <si>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</si>
  <si>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</si>
  <si>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</si>
  <si>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</si>
  <si>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</si>
  <si>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</si>
  <si>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</si>
  <si>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</si>
  <si>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</si>
  <si>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</si>
  <si>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</si>
  <si>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</si>
  <si>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</si>
  <si>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</si>
  <si>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</si>
  <si>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</si>
  <si>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</si>
  <si>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</si>
  <si>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</si>
  <si>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</si>
  <si>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</si>
  <si>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</si>
  <si>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</si>
  <si>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</si>
  <si>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</si>
  <si>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</si>
  <si>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</si>
  <si>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</si>
  <si>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</si>
  <si>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</si>
  <si>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</si>
  <si>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</si>
  <si>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</si>
  <si>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</si>
  <si>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</si>
  <si>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</si>
  <si>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</si>
  <si>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</si>
  <si>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</si>
  <si>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</si>
  <si>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</si>
  <si>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</si>
  <si>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</si>
  <si>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</si>
  <si>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</si>
  <si>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</si>
  <si>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</si>
  <si>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</si>
  <si>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</si>
  <si>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</si>
  <si>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</si>
  <si>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</si>
  <si>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</si>
  <si>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</si>
  <si>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</si>
  <si>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</si>
  <si>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</si>
  <si>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</si>
  <si>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</si>
  <si>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</si>
  <si>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</si>
  <si>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</si>
  <si>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</si>
  <si>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</si>
  <si>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</si>
  <si>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</si>
  <si>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</si>
  <si>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</si>
  <si>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</si>
  <si>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</si>
  <si>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</si>
  <si>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</si>
  <si>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</si>
  <si>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</si>
  <si>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</si>
  <si>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</si>
  <si>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</si>
  <si>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</si>
  <si>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</si>
  <si>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</si>
  <si>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</si>
  <si>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</si>
  <si>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</si>
  <si>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</si>
  <si>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</si>
  <si>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</si>
  <si>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</si>
  <si>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</si>
  <si>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</si>
  <si>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</si>
  <si>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</si>
  <si>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</si>
  <si>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</si>
  <si>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</si>
  <si>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</si>
  <si>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</si>
  <si>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</si>
  <si>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</si>
  <si>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</si>
  <si>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</si>
  <si>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</si>
  <si>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</si>
  <si>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</si>
  <si>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</si>
  <si>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</si>
  <si>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</si>
  <si>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</si>
  <si>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</si>
  <si>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</si>
  <si>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</si>
  <si>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</si>
  <si>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</si>
  <si>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</si>
  <si>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</si>
  <si>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</si>
  <si>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</si>
  <si>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</si>
  <si>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</si>
  <si>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</si>
  <si>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</si>
  <si>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</si>
  <si>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</si>
  <si>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</si>
  <si>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</si>
  <si>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</si>
  <si>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</si>
  <si>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</si>
  <si>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</si>
  <si>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</si>
  <si>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</si>
  <si>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</si>
  <si>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</si>
  <si>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</si>
  <si>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</si>
  <si>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</si>
  <si>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</si>
  <si>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</si>
  <si>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</si>
  <si>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</si>
  <si>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</si>
  <si>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</si>
  <si>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</si>
  <si>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</si>
  <si>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</si>
  <si>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</si>
  <si>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</si>
  <si>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</si>
  <si>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</si>
  <si>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</si>
  <si>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</si>
  <si>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</si>
  <si>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</si>
  <si>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</si>
  <si>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</si>
  <si>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</si>
  <si>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</si>
  <si>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</si>
  <si>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</si>
  <si>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</si>
  <si>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</si>
  <si>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</si>
  <si>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</si>
  <si>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</si>
  <si>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</si>
  <si>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</si>
  <si>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</si>
  <si>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</si>
  <si>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</si>
  <si>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</si>
  <si>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</si>
  <si>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</si>
  <si>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</si>
  <si>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</si>
  <si>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</si>
  <si>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</si>
  <si>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</si>
  <si>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</si>
  <si>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</si>
  <si>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</si>
  <si>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</si>
  <si>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</si>
  <si>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</si>
  <si>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</si>
  <si>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</si>
  <si>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</si>
  <si>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</si>
  <si>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</si>
  <si>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</si>
  <si>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</si>
  <si>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</si>
  <si>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</si>
  <si>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</si>
  <si>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</si>
  <si>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</si>
  <si>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</si>
  <si>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</si>
  <si>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</si>
  <si>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</si>
  <si>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</si>
  <si>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</si>
  <si>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</si>
  <si>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</si>
  <si>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</si>
  <si>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</si>
  <si>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</si>
  <si>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</si>
  <si>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</si>
  <si>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</si>
  <si>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</si>
  <si>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</si>
  <si>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</si>
  <si>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</si>
  <si>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</si>
  <si>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</si>
  <si>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</si>
  <si>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</si>
  <si>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</si>
  <si>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</si>
  <si>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</si>
  <si>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</si>
  <si>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</si>
  <si>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</si>
  <si>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</si>
  <si>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</si>
  <si>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</si>
  <si>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</si>
  <si>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</si>
  <si>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</si>
  <si>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</si>
  <si>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</si>
  <si>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</si>
  <si>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</si>
  <si>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</si>
  <si>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</si>
  <si>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</si>
  <si>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</si>
  <si>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</si>
  <si>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</si>
  <si>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</si>
  <si>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</si>
  <si>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</si>
  <si>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</si>
  <si>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</si>
  <si>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</si>
  <si>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</si>
  <si>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</si>
  <si>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</si>
  <si>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</si>
  <si>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</si>
  <si>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</si>
  <si>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</si>
  <si>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</si>
  <si>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</si>
  <si>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</si>
  <si>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</si>
  <si>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</si>
  <si>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</si>
  <si>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</si>
  <si>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</si>
  <si>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</si>
  <si>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</si>
  <si>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</si>
  <si>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</si>
  <si>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</si>
  <si>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</si>
  <si>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</si>
  <si>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</si>
  <si>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</si>
  <si>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</si>
  <si>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</si>
  <si>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</si>
  <si>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</si>
  <si>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</si>
  <si>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</si>
  <si>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</si>
  <si>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</si>
  <si>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</si>
  <si>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</si>
  <si>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</si>
  <si>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</si>
  <si>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</si>
  <si>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</si>
  <si>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</si>
  <si>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</si>
  <si>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</si>
  <si>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</si>
  <si>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</si>
  <si>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</si>
  <si>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</si>
  <si>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</si>
  <si>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</si>
  <si>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</si>
  <si>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</si>
  <si>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</si>
  <si>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</si>
  <si>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</si>
  <si>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</si>
  <si>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</si>
  <si>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</si>
  <si>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</si>
  <si>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</si>
  <si>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</si>
  <si>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</si>
  <si>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</si>
  <si>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</si>
  <si>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</si>
  <si>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</si>
  <si>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</si>
  <si>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</si>
  <si>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</si>
  <si>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</si>
  <si>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</si>
  <si>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</si>
  <si>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</si>
  <si>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</si>
  <si>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</si>
  <si>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</si>
  <si>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</si>
  <si>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</si>
  <si>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</si>
  <si>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</si>
  <si>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</si>
  <si>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</si>
  <si>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</si>
  <si>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</si>
  <si>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</si>
  <si>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</si>
  <si>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</si>
  <si>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</si>
  <si>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</si>
  <si>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</si>
  <si>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</si>
  <si>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</si>
  <si>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</si>
  <si>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</si>
  <si>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</si>
  <si>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</si>
  <si>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</si>
  <si>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</si>
  <si>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</si>
  <si>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</si>
  <si>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</si>
  <si>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</si>
  <si>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</si>
  <si>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</si>
  <si>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</si>
  <si>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</si>
  <si>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</si>
  <si>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</si>
  <si>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</si>
  <si>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</si>
  <si>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</si>
  <si>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</si>
  <si>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</si>
  <si>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</si>
  <si>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</si>
  <si>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</si>
  <si>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</si>
  <si>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</si>
  <si>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</si>
  <si>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</si>
  <si>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</si>
  <si>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</si>
  <si>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</si>
  <si>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</si>
  <si>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</si>
  <si>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</si>
  <si>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</si>
  <si>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</si>
  <si>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</si>
  <si>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</si>
  <si>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</si>
  <si>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</si>
  <si>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</si>
  <si>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</si>
  <si>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</si>
  <si>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</si>
  <si>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</si>
  <si>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</si>
  <si>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</si>
  <si>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</si>
  <si>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</si>
  <si>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</si>
  <si>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</si>
  <si>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</si>
  <si>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</si>
  <si>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</si>
  <si>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</si>
  <si>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</si>
  <si>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</si>
  <si>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</si>
  <si>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</si>
  <si>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</si>
  <si>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</si>
  <si>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</si>
  <si>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</si>
  <si>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</si>
  <si>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</si>
  <si>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</si>
  <si>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</si>
  <si>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</si>
  <si>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</si>
  <si>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</si>
  <si>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</si>
  <si>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</si>
  <si>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</si>
  <si>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</si>
  <si>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</si>
  <si>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</si>
  <si>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</si>
  <si>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</si>
  <si>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</si>
  <si>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</si>
  <si>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</si>
  <si>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</si>
  <si>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</si>
  <si>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</si>
  <si>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</si>
  <si>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</si>
  <si>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</si>
  <si>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</si>
  <si>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</si>
  <si>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</si>
  <si>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</si>
  <si>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</si>
  <si>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</si>
  <si>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</si>
  <si>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</si>
  <si>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</si>
  <si>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</si>
  <si>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</si>
  <si>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</si>
  <si>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</si>
  <si>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</si>
  <si>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</si>
  <si>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</si>
  <si>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</si>
  <si>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</si>
  <si>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</si>
  <si>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</si>
  <si>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</si>
  <si>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</si>
  <si>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</si>
  <si>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</si>
  <si>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</si>
  <si>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</si>
  <si>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</si>
  <si>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</si>
  <si>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</si>
  <si>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</si>
  <si>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</si>
  <si>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</si>
  <si>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</si>
  <si>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</si>
  <si>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</si>
  <si>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</si>
  <si>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</si>
  <si>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</si>
  <si>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</si>
  <si>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</si>
  <si>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</si>
  <si>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</si>
  <si>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</si>
  <si>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</si>
  <si>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</si>
  <si>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</si>
  <si>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</si>
  <si>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</si>
  <si>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</si>
  <si>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</si>
  <si>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</si>
  <si>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</si>
  <si>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</si>
  <si>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</si>
  <si>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</si>
  <si>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</si>
  <si>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</si>
  <si>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</si>
  <si>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</si>
  <si>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</si>
  <si>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</si>
  <si>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</si>
  <si>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</si>
  <si>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</si>
  <si>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</si>
  <si>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</si>
  <si>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</si>
  <si>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</si>
  <si>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</si>
  <si>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</si>
  <si>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</si>
  <si>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</si>
  <si>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</si>
  <si>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</si>
  <si>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</si>
  <si>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</si>
  <si>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</si>
  <si>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</si>
  <si>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</si>
  <si>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</si>
  <si>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</si>
  <si>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</si>
  <si>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</si>
  <si>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</si>
  <si>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</si>
  <si>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</si>
  <si>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</si>
  <si>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</si>
  <si>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</si>
  <si>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</si>
  <si>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</si>
  <si>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</si>
  <si>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</si>
  <si>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</si>
  <si>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</si>
  <si>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</si>
  <si>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</si>
  <si>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</si>
  <si>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</si>
  <si>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</si>
  <si>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</si>
  <si>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</si>
  <si>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</si>
  <si>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</si>
  <si>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</si>
  <si>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</si>
  <si>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</si>
  <si>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</si>
  <si>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</si>
  <si>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</si>
  <si>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</si>
  <si>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</si>
  <si>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</si>
  <si>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</si>
  <si>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</si>
  <si>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</si>
  <si>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</si>
  <si>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</si>
  <si>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</si>
  <si>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</si>
  <si>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</si>
  <si>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</si>
  <si>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</si>
  <si>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</si>
  <si>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</si>
  <si>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</si>
  <si>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</si>
  <si>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</si>
  <si>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</si>
  <si>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</si>
  <si>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</si>
  <si>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</si>
  <si>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</si>
  <si>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</si>
  <si>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</si>
  <si>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</si>
  <si>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</si>
  <si>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</si>
  <si>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</si>
  <si>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</si>
  <si>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</si>
  <si>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</si>
  <si>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</si>
  <si>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</si>
  <si>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</si>
  <si>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</si>
  <si>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</si>
  <si>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</si>
  <si>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</si>
  <si>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</si>
  <si>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</si>
  <si>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</si>
  <si>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</si>
  <si>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</si>
  <si>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</si>
  <si>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</si>
  <si>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</si>
  <si>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</si>
  <si>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</si>
  <si>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</si>
  <si>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</si>
  <si>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</si>
  <si>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</si>
  <si>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</si>
  <si>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</si>
  <si>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</si>
  <si>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</si>
  <si>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</si>
  <si>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</si>
  <si>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</si>
  <si>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</si>
  <si>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</si>
  <si>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</si>
  <si>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</si>
  <si>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</si>
  <si>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</si>
  <si>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</si>
  <si>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</si>
  <si>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</si>
  <si>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</si>
  <si>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</si>
  <si>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</si>
  <si>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</si>
  <si>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</si>
  <si>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</si>
  <si>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</si>
  <si>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</si>
  <si>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</si>
  <si>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</si>
  <si>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</si>
  <si>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</si>
  <si>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</si>
  <si>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</si>
  <si>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</si>
  <si>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</si>
  <si>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</si>
  <si>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</si>
  <si>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</si>
  <si>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</si>
  <si>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</si>
  <si>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</si>
  <si>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</si>
  <si>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</si>
  <si>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</si>
  <si>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</si>
  <si>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</si>
  <si>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</si>
  <si>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</si>
  <si>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</si>
  <si>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</si>
  <si>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</si>
  <si>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</si>
  <si>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</si>
  <si>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</si>
  <si>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</si>
  <si>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</si>
  <si>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</si>
  <si>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</si>
  <si>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</si>
  <si>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</si>
  <si>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</si>
  <si>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</si>
  <si>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</si>
  <si>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</si>
  <si>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</si>
  <si>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</si>
  <si>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</si>
  <si>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</si>
  <si>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</si>
  <si>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</si>
  <si>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</si>
  <si>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</si>
  <si>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</si>
  <si>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</si>
  <si>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</si>
  <si>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</si>
  <si>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</si>
  <si>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</si>
  <si>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</si>
  <si>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</si>
  <si>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</si>
  <si>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</si>
  <si>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</si>
  <si>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</si>
  <si>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</si>
  <si>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</si>
  <si>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</si>
  <si>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</si>
  <si>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</si>
  <si>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</si>
  <si>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</si>
  <si>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</si>
  <si>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</si>
  <si>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</si>
  <si>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JUL 95</t>
  </si>
  <si>
    <t>2/15</t>
  </si>
  <si>
    <t>Deferred Bond Interest</t>
  </si>
  <si>
    <t>Henniker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</si>
</sst>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D100-FE17-4986-9C89-1AD873B6D0C0}">
  <sheetPr transitionEvaluation="1" transitionEntry="1" codeName="Sheet1">
    <tabColor indexed="56"/>
  </sheetPr>
  <dimension ref="A1:AQ666"/>
  <sheetViews>
    <sheetView tabSelected="1" zoomScale="90" zoomScaleNormal="90" workbookViewId="0">
      <pane xSplit="5" ySplit="3" topLeftCell="F42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245</v>
      </c>
      <c r="C2" s="21">
        <v>245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181906.38</v>
      </c>
      <c r="G9" s="18">
        <v>-8572.2999999999993</v>
      </c>
      <c r="H9" s="18">
        <v>-51157.14</v>
      </c>
      <c r="I9" s="18">
        <v>0</v>
      </c>
      <c r="J9" s="67">
        <f>SUM(I431)</f>
        <v>240190.86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8572.2999999999993</v>
      </c>
      <c r="H13" s="18">
        <f>51157.14</f>
        <v>51157.14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181906.38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240190.86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9055.15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25564.52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34619.67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60000</v>
      </c>
      <c r="G41" s="18">
        <v>0</v>
      </c>
      <c r="H41" s="18">
        <v>0</v>
      </c>
      <c r="I41" s="18">
        <v>0</v>
      </c>
      <c r="J41" s="13">
        <f>SUM(I449)</f>
        <v>240190.86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87286.71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147286.71000000002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240190.86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181906.38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240190.86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3826808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3826808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22285.22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19989.75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42274.97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50997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50997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802.53</v>
      </c>
      <c r="G88" s="18">
        <v>0</v>
      </c>
      <c r="H88" s="18">
        <v>0</v>
      </c>
      <c r="I88" s="18">
        <v>0</v>
      </c>
      <c r="J88" s="18">
        <v>115.37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86519.33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375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26473.84</v>
      </c>
      <c r="G94" s="18">
        <v>0</v>
      </c>
      <c r="H94" s="18">
        <v>6811.5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352.23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11224.58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39228.18</v>
      </c>
      <c r="G103" s="41">
        <f>SUM(G88:G102)</f>
        <v>86519.33</v>
      </c>
      <c r="H103" s="41">
        <f>SUM(H88:H102)</f>
        <v>6811.5</v>
      </c>
      <c r="I103" s="41">
        <f>SUM(I88:I102)</f>
        <v>0</v>
      </c>
      <c r="J103" s="41">
        <f>SUM(J88:J102)</f>
        <v>115.37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3959308.1500000004</v>
      </c>
      <c r="G104" s="41">
        <f>G52+G103</f>
        <v>86519.33</v>
      </c>
      <c r="H104" s="41">
        <f>H52+H71+H86+H103</f>
        <v>6811.5</v>
      </c>
      <c r="I104" s="41">
        <f>I52+I103</f>
        <v>0</v>
      </c>
      <c r="J104" s="41">
        <f>J52+J103</f>
        <v>115.37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1650835.66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536198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59875.34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2246909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67008.84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1390.23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67008.84</v>
      </c>
      <c r="G128" s="41">
        <f>SUM(G115:G127)</f>
        <v>1390.23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2313917.84</v>
      </c>
      <c r="G132" s="41">
        <f>G113+SUM(G128:G129)</f>
        <v>1390.23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91713.5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25965.49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46985.87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39560.11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39560.11</v>
      </c>
      <c r="G154" s="41">
        <f>SUM(G142:G153)</f>
        <v>46985.87</v>
      </c>
      <c r="H154" s="41">
        <f>SUM(H142:H153)</f>
        <v>117678.99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39560.11</v>
      </c>
      <c r="G161" s="41">
        <f>G139+G154+SUM(G155:G160)</f>
        <v>46985.87</v>
      </c>
      <c r="H161" s="41">
        <f>H139+H154+SUM(H155:H160)</f>
        <v>117678.99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18390.53</v>
      </c>
      <c r="H171" s="18">
        <v>0</v>
      </c>
      <c r="I171" s="18">
        <v>0</v>
      </c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18390.53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18390.53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6312786.1000000006</v>
      </c>
      <c r="G185" s="47">
        <f>G104+G132+G161+G184</f>
        <v>153285.96</v>
      </c>
      <c r="H185" s="47">
        <f>H104+H132+H161+H184</f>
        <v>124490.49</v>
      </c>
      <c r="I185" s="47">
        <f>I104+I132+I161+I184</f>
        <v>0</v>
      </c>
      <c r="J185" s="47">
        <f>J104+J132+J184</f>
        <v>50115.37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1974530.07</v>
      </c>
      <c r="G189" s="18">
        <v>758524.42</v>
      </c>
      <c r="H189" s="18">
        <v>16180.45</v>
      </c>
      <c r="I189" s="18">
        <v>62638.66</v>
      </c>
      <c r="J189" s="18">
        <v>8908.83</v>
      </c>
      <c r="K189" s="18">
        <v>2840</v>
      </c>
      <c r="L189" s="19">
        <f>SUM(F189:K189)</f>
        <v>2823622.4300000006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756626.73</v>
      </c>
      <c r="G190" s="18">
        <v>186303.67</v>
      </c>
      <c r="H190" s="18">
        <v>16919.669999999998</v>
      </c>
      <c r="I190" s="18">
        <v>14198.23</v>
      </c>
      <c r="J190" s="18">
        <v>2423.7399999999998</v>
      </c>
      <c r="K190" s="18">
        <v>13690.7</v>
      </c>
      <c r="L190" s="19">
        <f>SUM(F190:K190)</f>
        <v>990162.74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18351.07</v>
      </c>
      <c r="G192" s="18">
        <v>2676.15</v>
      </c>
      <c r="H192" s="18">
        <v>0</v>
      </c>
      <c r="I192" s="18">
        <v>826.03</v>
      </c>
      <c r="J192" s="18">
        <v>0</v>
      </c>
      <c r="K192" s="18">
        <v>111.8</v>
      </c>
      <c r="L192" s="19">
        <f>SUM(F192:K192)</f>
        <v>21965.05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340243.59</v>
      </c>
      <c r="G194" s="18">
        <v>111847.32</v>
      </c>
      <c r="H194" s="18">
        <v>6880.05</v>
      </c>
      <c r="I194" s="18">
        <v>5594.4</v>
      </c>
      <c r="J194" s="18">
        <v>253.15</v>
      </c>
      <c r="K194" s="18">
        <v>80</v>
      </c>
      <c r="L194" s="19">
        <f t="shared" ref="L194:L200" si="0">SUM(F194:K194)</f>
        <v>464898.51000000007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95429.3</v>
      </c>
      <c r="G195" s="18">
        <v>27894.799999999999</v>
      </c>
      <c r="H195" s="18">
        <v>15775.88</v>
      </c>
      <c r="I195" s="18">
        <v>39035.089999999997</v>
      </c>
      <c r="J195" s="18">
        <v>60766.96</v>
      </c>
      <c r="K195" s="18">
        <v>1869</v>
      </c>
      <c r="L195" s="19">
        <f t="shared" si="0"/>
        <v>240771.03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5250</v>
      </c>
      <c r="G196" s="18">
        <v>401.64</v>
      </c>
      <c r="H196" s="18">
        <v>224965.12</v>
      </c>
      <c r="I196" s="18">
        <v>2021.79</v>
      </c>
      <c r="J196" s="18">
        <v>0</v>
      </c>
      <c r="K196" s="18">
        <v>7296.48</v>
      </c>
      <c r="L196" s="19">
        <f t="shared" si="0"/>
        <v>239935.03000000003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232854.91</v>
      </c>
      <c r="G197" s="18">
        <v>109056.75</v>
      </c>
      <c r="H197" s="18">
        <v>10272.1</v>
      </c>
      <c r="I197" s="18">
        <v>3823.16</v>
      </c>
      <c r="J197" s="18">
        <v>0</v>
      </c>
      <c r="K197" s="18">
        <v>1906.06</v>
      </c>
      <c r="L197" s="19">
        <f t="shared" si="0"/>
        <v>357912.98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191954.18</v>
      </c>
      <c r="G199" s="18">
        <v>91212.62</v>
      </c>
      <c r="H199" s="18">
        <v>169708.17</v>
      </c>
      <c r="I199" s="18">
        <v>126692.75</v>
      </c>
      <c r="J199" s="18">
        <v>0</v>
      </c>
      <c r="K199" s="18">
        <v>0</v>
      </c>
      <c r="L199" s="19">
        <f t="shared" si="0"/>
        <v>579567.72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292616.57</v>
      </c>
      <c r="I200" s="18">
        <v>0</v>
      </c>
      <c r="J200" s="18">
        <v>0</v>
      </c>
      <c r="K200" s="18">
        <v>0</v>
      </c>
      <c r="L200" s="19">
        <f t="shared" si="0"/>
        <v>292616.57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3615239.8499999996</v>
      </c>
      <c r="G203" s="41">
        <f t="shared" si="1"/>
        <v>1287917.3700000001</v>
      </c>
      <c r="H203" s="41">
        <f t="shared" si="1"/>
        <v>753318.01</v>
      </c>
      <c r="I203" s="41">
        <f t="shared" si="1"/>
        <v>254830.11</v>
      </c>
      <c r="J203" s="41">
        <f t="shared" si="1"/>
        <v>72352.679999999993</v>
      </c>
      <c r="K203" s="41">
        <f t="shared" si="1"/>
        <v>27794.04</v>
      </c>
      <c r="L203" s="41">
        <f t="shared" si="1"/>
        <v>6011452.0600000015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3615239.8499999996</v>
      </c>
      <c r="G249" s="41">
        <f t="shared" si="8"/>
        <v>1287917.3700000001</v>
      </c>
      <c r="H249" s="41">
        <f t="shared" si="8"/>
        <v>753318.01</v>
      </c>
      <c r="I249" s="41">
        <f t="shared" si="8"/>
        <v>254830.11</v>
      </c>
      <c r="J249" s="41">
        <f t="shared" si="8"/>
        <v>72352.679999999993</v>
      </c>
      <c r="K249" s="41">
        <f t="shared" si="8"/>
        <v>27794.04</v>
      </c>
      <c r="L249" s="41">
        <f t="shared" si="8"/>
        <v>6011452.0600000015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200000</v>
      </c>
      <c r="L252" s="19">
        <f>SUM(F252:K252)</f>
        <v>200000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61000</v>
      </c>
      <c r="L253" s="19">
        <f>SUM(F253:K253)</f>
        <v>61000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18390.53</v>
      </c>
      <c r="L255" s="19">
        <f>SUM(F255:K255)</f>
        <v>18390.53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329390.53000000003</v>
      </c>
      <c r="L262" s="41">
        <f t="shared" si="9"/>
        <v>329390.53000000003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3615239.8499999996</v>
      </c>
      <c r="G263" s="42">
        <f t="shared" si="11"/>
        <v>1287917.3700000001</v>
      </c>
      <c r="H263" s="42">
        <f t="shared" si="11"/>
        <v>753318.01</v>
      </c>
      <c r="I263" s="42">
        <f t="shared" si="11"/>
        <v>254830.11</v>
      </c>
      <c r="J263" s="42">
        <f t="shared" si="11"/>
        <v>72352.679999999993</v>
      </c>
      <c r="K263" s="42">
        <f t="shared" si="11"/>
        <v>357184.57</v>
      </c>
      <c r="L263" s="42">
        <f t="shared" si="11"/>
        <v>6340842.5900000017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30662</v>
      </c>
      <c r="G268" s="18">
        <v>10213.58</v>
      </c>
      <c r="H268" s="18">
        <v>13755</v>
      </c>
      <c r="I268" s="18">
        <v>10716.05</v>
      </c>
      <c r="J268" s="18">
        <v>0</v>
      </c>
      <c r="K268" s="18">
        <v>0</v>
      </c>
      <c r="L268" s="19">
        <f>SUM(F268:K268)</f>
        <v>65346.630000000005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5500</v>
      </c>
      <c r="L271" s="19">
        <f>SUM(F271:K271)</f>
        <v>5500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20038.95</v>
      </c>
      <c r="G274" s="18">
        <v>2992.15</v>
      </c>
      <c r="H274" s="18">
        <v>26806.26</v>
      </c>
      <c r="I274" s="18">
        <v>1068</v>
      </c>
      <c r="J274" s="18">
        <v>0</v>
      </c>
      <c r="K274" s="18">
        <v>0</v>
      </c>
      <c r="L274" s="19">
        <f t="shared" si="12"/>
        <v>50905.36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1738.5</v>
      </c>
      <c r="L275" s="19">
        <f t="shared" si="12"/>
        <v>1738.5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50700.95</v>
      </c>
      <c r="G282" s="42">
        <f t="shared" si="13"/>
        <v>13205.73</v>
      </c>
      <c r="H282" s="42">
        <f t="shared" si="13"/>
        <v>40561.259999999995</v>
      </c>
      <c r="I282" s="42">
        <f t="shared" si="13"/>
        <v>11784.05</v>
      </c>
      <c r="J282" s="42">
        <f t="shared" si="13"/>
        <v>0</v>
      </c>
      <c r="K282" s="42">
        <f t="shared" si="13"/>
        <v>7238.5</v>
      </c>
      <c r="L282" s="41">
        <f t="shared" si="13"/>
        <v>123490.49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1000</v>
      </c>
      <c r="I327" s="18"/>
      <c r="J327" s="18"/>
      <c r="K327" s="18"/>
      <c r="L327" s="19">
        <f t="shared" si="18"/>
        <v>1000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1000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1000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50700.95</v>
      </c>
      <c r="G330" s="41">
        <f t="shared" si="20"/>
        <v>13205.73</v>
      </c>
      <c r="H330" s="41">
        <f t="shared" si="20"/>
        <v>41561.259999999995</v>
      </c>
      <c r="I330" s="41">
        <f t="shared" si="20"/>
        <v>11784.05</v>
      </c>
      <c r="J330" s="41">
        <f t="shared" si="20"/>
        <v>0</v>
      </c>
      <c r="K330" s="41">
        <f t="shared" si="20"/>
        <v>7238.5</v>
      </c>
      <c r="L330" s="41">
        <f t="shared" si="20"/>
        <v>124490.49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50700.95</v>
      </c>
      <c r="G344" s="41">
        <f>G330</f>
        <v>13205.73</v>
      </c>
      <c r="H344" s="41">
        <f>H330</f>
        <v>41561.259999999995</v>
      </c>
      <c r="I344" s="41">
        <f>I330</f>
        <v>11784.05</v>
      </c>
      <c r="J344" s="41">
        <f>J330</f>
        <v>0</v>
      </c>
      <c r="K344" s="47">
        <f>K330+K343</f>
        <v>7238.5</v>
      </c>
      <c r="L344" s="41">
        <f>L330+L343</f>
        <v>124490.49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74799.679999999993</v>
      </c>
      <c r="G350" s="18">
        <v>24388.83</v>
      </c>
      <c r="H350" s="18">
        <v>251.96</v>
      </c>
      <c r="I350" s="18">
        <v>62223.03</v>
      </c>
      <c r="J350" s="18">
        <v>0</v>
      </c>
      <c r="K350" s="18">
        <v>585.4</v>
      </c>
      <c r="L350" s="13">
        <f>SUM(F350:K350)</f>
        <v>162248.9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74799.679999999993</v>
      </c>
      <c r="G354" s="47">
        <f t="shared" si="22"/>
        <v>24388.83</v>
      </c>
      <c r="H354" s="47">
        <f t="shared" si="22"/>
        <v>251.96</v>
      </c>
      <c r="I354" s="47">
        <f t="shared" si="22"/>
        <v>62223.03</v>
      </c>
      <c r="J354" s="47">
        <f t="shared" si="22"/>
        <v>0</v>
      </c>
      <c r="K354" s="47">
        <f t="shared" si="22"/>
        <v>585.4</v>
      </c>
      <c r="L354" s="47">
        <f t="shared" si="22"/>
        <v>162248.9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50974.18</v>
      </c>
      <c r="G359" s="18"/>
      <c r="H359" s="18"/>
      <c r="I359" s="56">
        <f>SUM(F359:H359)</f>
        <v>50974.18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11248.85</v>
      </c>
      <c r="G360" s="63"/>
      <c r="H360" s="63"/>
      <c r="I360" s="56">
        <f>SUM(F360:H360)</f>
        <v>11248.85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62223.03</v>
      </c>
      <c r="G361" s="47">
        <f>SUM(G359:G360)</f>
        <v>0</v>
      </c>
      <c r="H361" s="47">
        <f>SUM(H359:H360)</f>
        <v>0</v>
      </c>
      <c r="I361" s="47">
        <f>SUM(I359:I360)</f>
        <v>62223.03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0</v>
      </c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40000</v>
      </c>
      <c r="H388" s="18">
        <v>42.65</v>
      </c>
      <c r="I388" s="18"/>
      <c r="J388" s="24" t="s">
        <v>312</v>
      </c>
      <c r="K388" s="24" t="s">
        <v>312</v>
      </c>
      <c r="L388" s="56">
        <f t="shared" si="26"/>
        <v>40042.65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62.44</v>
      </c>
      <c r="I389" s="18"/>
      <c r="J389" s="24" t="s">
        <v>312</v>
      </c>
      <c r="K389" s="24" t="s">
        <v>312</v>
      </c>
      <c r="L389" s="56">
        <f t="shared" si="26"/>
        <v>10062.44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10.28</v>
      </c>
      <c r="I391" s="18"/>
      <c r="J391" s="24" t="s">
        <v>312</v>
      </c>
      <c r="K391" s="24" t="s">
        <v>312</v>
      </c>
      <c r="L391" s="56">
        <f t="shared" si="26"/>
        <v>10.28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115.37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50115.37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115.37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50115.37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38395.879999999997</v>
      </c>
      <c r="I414" s="18"/>
      <c r="J414" s="18"/>
      <c r="K414" s="18"/>
      <c r="L414" s="56">
        <f t="shared" si="29"/>
        <v>38395.879999999997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38395.879999999997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38395.879999999997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38395.879999999997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38395.879999999997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240190.86</v>
      </c>
      <c r="H431" s="18"/>
      <c r="I431" s="56">
        <f t="shared" ref="I431:I437" si="33">SUM(F431:H431)</f>
        <v>240190.86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240190.86</v>
      </c>
      <c r="H438" s="13">
        <f>SUM(H431:H437)</f>
        <v>0</v>
      </c>
      <c r="I438" s="13">
        <f>SUM(I431:I437)</f>
        <v>240190.86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240190.86</v>
      </c>
      <c r="H449" s="18"/>
      <c r="I449" s="56">
        <f>SUM(F449:H449)</f>
        <v>240190.86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240190.86</v>
      </c>
      <c r="H450" s="83">
        <f>SUM(H446:H449)</f>
        <v>0</v>
      </c>
      <c r="I450" s="83">
        <f>SUM(I446:I449)</f>
        <v>240190.86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240190.86</v>
      </c>
      <c r="H451" s="42">
        <f>H444+H450</f>
        <v>0</v>
      </c>
      <c r="I451" s="42">
        <f>I444+I450</f>
        <v>240190.86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170346.86</v>
      </c>
      <c r="G455" s="18">
        <v>8962.94</v>
      </c>
      <c r="H455" s="18">
        <v>0</v>
      </c>
      <c r="I455" s="18">
        <v>0</v>
      </c>
      <c r="J455" s="18">
        <v>228471.37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6312786.0999999996</v>
      </c>
      <c r="G458" s="18">
        <v>153285.96</v>
      </c>
      <c r="H458" s="18">
        <v>124490.49</v>
      </c>
      <c r="I458" s="18">
        <v>0</v>
      </c>
      <c r="J458" s="18">
        <v>50115.37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5112.8999999999996</v>
      </c>
      <c r="G459" s="18">
        <v>0</v>
      </c>
      <c r="H459" s="18">
        <v>0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6317899</v>
      </c>
      <c r="G460" s="53">
        <f>SUM(G458:G459)</f>
        <v>153285.96</v>
      </c>
      <c r="H460" s="53">
        <f>SUM(H458:H459)</f>
        <v>124490.49</v>
      </c>
      <c r="I460" s="53">
        <f>SUM(I458:I459)</f>
        <v>0</v>
      </c>
      <c r="J460" s="53">
        <f>SUM(J458:J459)</f>
        <v>50115.37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6322452.06+18390.53</f>
        <v>6340842.5899999999</v>
      </c>
      <c r="G462" s="18">
        <v>162248.9</v>
      </c>
      <c r="H462" s="18">
        <v>124490.49</v>
      </c>
      <c r="I462" s="18">
        <v>0</v>
      </c>
      <c r="J462" s="18">
        <v>38395.879999999997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116.56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6340959.1499999994</v>
      </c>
      <c r="G464" s="53">
        <f>SUM(G462:G463)</f>
        <v>162248.9</v>
      </c>
      <c r="H464" s="53">
        <f>SUM(H462:H463)</f>
        <v>124490.49</v>
      </c>
      <c r="I464" s="53">
        <f>SUM(I462:I463)</f>
        <v>0</v>
      </c>
      <c r="J464" s="53">
        <f>SUM(J462:J463)</f>
        <v>38395.879999999997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147286.71000000089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240190.86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3996566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1200000</v>
      </c>
      <c r="G485" s="18"/>
      <c r="H485" s="18"/>
      <c r="I485" s="18"/>
      <c r="J485" s="18"/>
      <c r="K485" s="53">
        <f>SUM(F485:J485)</f>
        <v>1200000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/>
      <c r="H487" s="18"/>
      <c r="I487" s="18"/>
      <c r="J487" s="18"/>
      <c r="K487" s="53">
        <f t="shared" si="34"/>
        <v>200000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1000000</v>
      </c>
      <c r="G488" s="205"/>
      <c r="H488" s="205"/>
      <c r="I488" s="205"/>
      <c r="J488" s="205"/>
      <c r="K488" s="206">
        <f t="shared" si="34"/>
        <v>1000000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139500</v>
      </c>
      <c r="G489" s="18"/>
      <c r="H489" s="18"/>
      <c r="I489" s="18"/>
      <c r="J489" s="18"/>
      <c r="K489" s="53">
        <f t="shared" si="34"/>
        <v>139500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1139500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1139500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/>
      <c r="H491" s="205"/>
      <c r="I491" s="205"/>
      <c r="J491" s="205"/>
      <c r="K491" s="206">
        <f t="shared" si="34"/>
        <v>200000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50000</v>
      </c>
      <c r="G492" s="18"/>
      <c r="H492" s="18"/>
      <c r="I492" s="18"/>
      <c r="J492" s="18"/>
      <c r="K492" s="53">
        <f t="shared" si="34"/>
        <v>50000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250000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250000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756626.73</v>
      </c>
      <c r="G511" s="18">
        <v>186303.67</v>
      </c>
      <c r="H511" s="18">
        <v>16919.669999999998</v>
      </c>
      <c r="I511" s="18">
        <v>14198.23</v>
      </c>
      <c r="J511" s="18">
        <v>2423.7399999999998</v>
      </c>
      <c r="K511" s="18">
        <v>13690.7</v>
      </c>
      <c r="L511" s="88">
        <f>SUM(F511:K511)</f>
        <v>990162.74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756626.73</v>
      </c>
      <c r="G514" s="108">
        <f t="shared" ref="G514:L514" si="35">SUM(G511:G513)</f>
        <v>186303.67</v>
      </c>
      <c r="H514" s="108">
        <f t="shared" si="35"/>
        <v>16919.669999999998</v>
      </c>
      <c r="I514" s="108">
        <f t="shared" si="35"/>
        <v>14198.23</v>
      </c>
      <c r="J514" s="108">
        <f t="shared" si="35"/>
        <v>2423.7399999999998</v>
      </c>
      <c r="K514" s="108">
        <f t="shared" si="35"/>
        <v>13690.7</v>
      </c>
      <c r="L514" s="89">
        <f t="shared" si="35"/>
        <v>990162.74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179444.38</v>
      </c>
      <c r="G516" s="18">
        <v>55760.82</v>
      </c>
      <c r="H516" s="18">
        <v>6512</v>
      </c>
      <c r="I516" s="18">
        <v>3503.87</v>
      </c>
      <c r="J516" s="18">
        <v>253.15</v>
      </c>
      <c r="K516" s="18">
        <v>0</v>
      </c>
      <c r="L516" s="88">
        <f>SUM(F516:K516)</f>
        <v>245474.22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179444.38</v>
      </c>
      <c r="G519" s="89">
        <f t="shared" ref="G519:L519" si="36">SUM(G516:G518)</f>
        <v>55760.82</v>
      </c>
      <c r="H519" s="89">
        <f t="shared" si="36"/>
        <v>6512</v>
      </c>
      <c r="I519" s="89">
        <f t="shared" si="36"/>
        <v>3503.87</v>
      </c>
      <c r="J519" s="89">
        <f t="shared" si="36"/>
        <v>253.15</v>
      </c>
      <c r="K519" s="89">
        <f t="shared" si="36"/>
        <v>0</v>
      </c>
      <c r="L519" s="89">
        <f t="shared" si="36"/>
        <v>245474.22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24576.22</v>
      </c>
      <c r="G521" s="18">
        <v>6457.26</v>
      </c>
      <c r="H521" s="18">
        <v>91.18</v>
      </c>
      <c r="I521" s="18">
        <v>417.09</v>
      </c>
      <c r="J521" s="18"/>
      <c r="K521" s="18">
        <v>217.86</v>
      </c>
      <c r="L521" s="88">
        <f>SUM(F521:K521)</f>
        <v>31759.610000000004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24576.22</v>
      </c>
      <c r="G524" s="89">
        <f t="shared" ref="G524:L524" si="37">SUM(G521:G523)</f>
        <v>6457.26</v>
      </c>
      <c r="H524" s="89">
        <f t="shared" si="37"/>
        <v>91.18</v>
      </c>
      <c r="I524" s="89">
        <f t="shared" si="37"/>
        <v>417.09</v>
      </c>
      <c r="J524" s="89">
        <f t="shared" si="37"/>
        <v>0</v>
      </c>
      <c r="K524" s="89">
        <f t="shared" si="37"/>
        <v>217.86</v>
      </c>
      <c r="L524" s="89">
        <f t="shared" si="37"/>
        <v>31759.610000000004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1482</v>
      </c>
      <c r="I526" s="18"/>
      <c r="J526" s="18"/>
      <c r="K526" s="18"/>
      <c r="L526" s="88">
        <f>SUM(F526:K526)</f>
        <v>1482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1482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1482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104882.83</v>
      </c>
      <c r="I531" s="18"/>
      <c r="J531" s="18"/>
      <c r="K531" s="18"/>
      <c r="L531" s="88">
        <f>SUM(F531:K531)</f>
        <v>104882.83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104882.83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104882.83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960647.33</v>
      </c>
      <c r="G535" s="89">
        <f t="shared" ref="G535:L535" si="40">G514+G519+G524+G529+G534</f>
        <v>248521.75000000003</v>
      </c>
      <c r="H535" s="89">
        <f t="shared" si="40"/>
        <v>129887.67999999999</v>
      </c>
      <c r="I535" s="89">
        <f t="shared" si="40"/>
        <v>18119.189999999999</v>
      </c>
      <c r="J535" s="89">
        <f t="shared" si="40"/>
        <v>2676.89</v>
      </c>
      <c r="K535" s="89">
        <f t="shared" si="40"/>
        <v>13908.560000000001</v>
      </c>
      <c r="L535" s="89">
        <f t="shared" si="40"/>
        <v>1373761.4000000001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990162.74</v>
      </c>
      <c r="G539" s="87">
        <f>L516</f>
        <v>245474.22</v>
      </c>
      <c r="H539" s="87">
        <f>L521</f>
        <v>31759.610000000004</v>
      </c>
      <c r="I539" s="87">
        <f>L526</f>
        <v>1482</v>
      </c>
      <c r="J539" s="87">
        <f>L531</f>
        <v>104882.83</v>
      </c>
      <c r="K539" s="87">
        <f>SUM(F539:J539)</f>
        <v>1373761.4000000001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990162.74</v>
      </c>
      <c r="G542" s="89">
        <f t="shared" si="41"/>
        <v>245474.22</v>
      </c>
      <c r="H542" s="89">
        <f t="shared" si="41"/>
        <v>31759.610000000004</v>
      </c>
      <c r="I542" s="89">
        <f t="shared" si="41"/>
        <v>1482</v>
      </c>
      <c r="J542" s="89">
        <f t="shared" si="41"/>
        <v>104882.83</v>
      </c>
      <c r="K542" s="89">
        <f t="shared" si="41"/>
        <v>1373761.4000000001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6350</v>
      </c>
      <c r="G552" s="18">
        <v>485.85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6835.85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6350</v>
      </c>
      <c r="G555" s="89">
        <f t="shared" si="43"/>
        <v>485.85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6835.85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24572.720000000001</v>
      </c>
      <c r="G557" s="18">
        <v>3969.13</v>
      </c>
      <c r="H557" s="18">
        <v>0</v>
      </c>
      <c r="I557" s="18">
        <v>518.73</v>
      </c>
      <c r="J557" s="18">
        <v>0</v>
      </c>
      <c r="K557" s="18">
        <v>7863.43</v>
      </c>
      <c r="L557" s="88">
        <f>SUM(F557:K557)</f>
        <v>36924.01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24572.720000000001</v>
      </c>
      <c r="G560" s="194">
        <f t="shared" ref="G560:L560" si="44">SUM(G557:G559)</f>
        <v>3969.13</v>
      </c>
      <c r="H560" s="194">
        <f t="shared" si="44"/>
        <v>0</v>
      </c>
      <c r="I560" s="194">
        <f t="shared" si="44"/>
        <v>518.73</v>
      </c>
      <c r="J560" s="194">
        <f t="shared" si="44"/>
        <v>0</v>
      </c>
      <c r="K560" s="194">
        <f t="shared" si="44"/>
        <v>7863.43</v>
      </c>
      <c r="L560" s="194">
        <f t="shared" si="44"/>
        <v>36924.01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30922.720000000001</v>
      </c>
      <c r="G561" s="89">
        <f t="shared" ref="G561:L561" si="45">G550+G555+G560</f>
        <v>4454.9800000000005</v>
      </c>
      <c r="H561" s="89">
        <f t="shared" si="45"/>
        <v>0</v>
      </c>
      <c r="I561" s="89">
        <f t="shared" si="45"/>
        <v>518.73</v>
      </c>
      <c r="J561" s="89">
        <f t="shared" si="45"/>
        <v>0</v>
      </c>
      <c r="K561" s="89">
        <f t="shared" si="45"/>
        <v>7863.43</v>
      </c>
      <c r="L561" s="89">
        <f t="shared" si="45"/>
        <v>43759.86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3115.58</v>
      </c>
      <c r="G572" s="18"/>
      <c r="H572" s="18"/>
      <c r="I572" s="87">
        <f t="shared" si="46"/>
        <v>3115.58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178901.99</v>
      </c>
      <c r="I581" s="18"/>
      <c r="J581" s="18"/>
      <c r="K581" s="104">
        <f t="shared" ref="K581:K587" si="47">SUM(H581:J581)</f>
        <v>178901.99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104882.83</v>
      </c>
      <c r="I582" s="18"/>
      <c r="J582" s="18"/>
      <c r="K582" s="104">
        <f t="shared" si="47"/>
        <v>104882.83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8831.75</v>
      </c>
      <c r="I585" s="18"/>
      <c r="J585" s="18"/>
      <c r="K585" s="104">
        <f t="shared" si="47"/>
        <v>8831.75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292616.57</v>
      </c>
      <c r="I588" s="108">
        <f>SUM(I581:I587)</f>
        <v>0</v>
      </c>
      <c r="J588" s="108">
        <f>SUM(J581:J587)</f>
        <v>0</v>
      </c>
      <c r="K588" s="108">
        <f>SUM(K581:K587)</f>
        <v>292616.57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72352.679999999993</v>
      </c>
      <c r="I594" s="18"/>
      <c r="J594" s="18"/>
      <c r="K594" s="104">
        <f>SUM(H594:J594)</f>
        <v>72352.679999999993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72352.679999999993</v>
      </c>
      <c r="I595" s="108">
        <f>SUM(I592:I594)</f>
        <v>0</v>
      </c>
      <c r="J595" s="108">
        <f>SUM(J592:J594)</f>
        <v>0</v>
      </c>
      <c r="K595" s="108">
        <f>SUM(K592:K594)</f>
        <v>72352.679999999993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21807.5</v>
      </c>
      <c r="G601" s="18">
        <v>1668.4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23475.9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21807.5</v>
      </c>
      <c r="G604" s="108">
        <f t="shared" si="48"/>
        <v>1668.4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23475.9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181906.38</v>
      </c>
      <c r="H607" s="109">
        <f>SUM(F44)</f>
        <v>181906.38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240190.86</v>
      </c>
      <c r="H611" s="109">
        <f>SUM(J44)</f>
        <v>240190.86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147286.71000000002</v>
      </c>
      <c r="H612" s="109">
        <f>F466</f>
        <v>147286.71000000089</v>
      </c>
      <c r="I612" s="121" t="s">
        <v>106</v>
      </c>
      <c r="J612" s="109">
        <f t="shared" ref="J612:J645" si="49">G612-H612</f>
        <v>-8.7311491370201111E-10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240190.86</v>
      </c>
      <c r="H616" s="109">
        <f>J466</f>
        <v>240190.86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6312786.1000000006</v>
      </c>
      <c r="H617" s="104">
        <f>SUM(F458)</f>
        <v>6312786.0999999996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153285.96</v>
      </c>
      <c r="H618" s="104">
        <f>SUM(G458)</f>
        <v>153285.96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124490.49</v>
      </c>
      <c r="H619" s="104">
        <f>SUM(H458)</f>
        <v>124490.49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50115.37</v>
      </c>
      <c r="H621" s="104">
        <f>SUM(J458)</f>
        <v>50115.37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6340842.5900000017</v>
      </c>
      <c r="H622" s="104">
        <f>SUM(F462)</f>
        <v>6340842.5899999999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124490.49</v>
      </c>
      <c r="H623" s="104">
        <f>SUM(H462)</f>
        <v>124490.49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62223.03</v>
      </c>
      <c r="H624" s="104">
        <f>I361</f>
        <v>62223.03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162248.9</v>
      </c>
      <c r="H625" s="104">
        <f>SUM(G462)</f>
        <v>162248.9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50115.37</v>
      </c>
      <c r="H627" s="164">
        <f>SUM(J458)</f>
        <v>50115.37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38395.879999999997</v>
      </c>
      <c r="H628" s="164">
        <f>SUM(J462)</f>
        <v>38395.879999999997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240190.86</v>
      </c>
      <c r="H630" s="104">
        <f>SUM(G451)</f>
        <v>240190.86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240190.86</v>
      </c>
      <c r="H632" s="104">
        <f>SUM(I451)</f>
        <v>240190.86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115.37</v>
      </c>
      <c r="H634" s="104">
        <f>H400</f>
        <v>115.37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50115.37</v>
      </c>
      <c r="H636" s="104">
        <f>L400</f>
        <v>50115.37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292616.57</v>
      </c>
      <c r="H637" s="104">
        <f>L200+L218+L236</f>
        <v>292616.57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72352.679999999993</v>
      </c>
      <c r="H638" s="104">
        <f>(J249+J330)-(J247+J328)</f>
        <v>72352.679999999993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292616.57</v>
      </c>
      <c r="H639" s="104">
        <f>H588</f>
        <v>292616.57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18390.53</v>
      </c>
      <c r="H642" s="104">
        <f>K255+K337</f>
        <v>18390.53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6297191.450000002</v>
      </c>
      <c r="G650" s="19">
        <f>(L221+L301+L351)</f>
        <v>0</v>
      </c>
      <c r="H650" s="19">
        <f>(L239+L320+L352)</f>
        <v>0</v>
      </c>
      <c r="I650" s="19">
        <f>SUM(F650:H650)</f>
        <v>6297191.450000002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86519.33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86519.33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292616.57</v>
      </c>
      <c r="G652" s="19">
        <f>(L218+L298)-(J218+J298)</f>
        <v>0</v>
      </c>
      <c r="H652" s="19">
        <f>(L236+L317)-(J236+J317)</f>
        <v>0</v>
      </c>
      <c r="I652" s="19">
        <f>SUM(F652:H652)</f>
        <v>292616.57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98944.16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98944.16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5819111.3900000025</v>
      </c>
      <c r="G654" s="19">
        <f>G650-SUM(G651:G653)</f>
        <v>0</v>
      </c>
      <c r="H654" s="19">
        <f>H650-SUM(H651:H653)</f>
        <v>0</v>
      </c>
      <c r="I654" s="19">
        <f>I650-SUM(I651:I653)</f>
        <v>5819111.3900000025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377.77</v>
      </c>
      <c r="G655" s="249"/>
      <c r="H655" s="249"/>
      <c r="I655" s="19">
        <f>SUM(F655:H655)</f>
        <v>377.77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15403.85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15403.85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15403.85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15403.85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4026-2635-4A72-88F2-53ACB2AF1190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Henniker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2005192.07</v>
      </c>
      <c r="C9" s="230">
        <f>'DOE25'!G189+'DOE25'!G207+'DOE25'!G225+'DOE25'!G268+'DOE25'!G287+'DOE25'!G306</f>
        <v>768738</v>
      </c>
    </row>
    <row r="10" spans="1:3" x14ac:dyDescent="0.2">
      <c r="A10" t="s">
        <v>810</v>
      </c>
      <c r="B10" s="241">
        <v>1878766.39</v>
      </c>
      <c r="C10" s="241">
        <v>759066.27</v>
      </c>
    </row>
    <row r="11" spans="1:3" x14ac:dyDescent="0.2">
      <c r="A11" t="s">
        <v>811</v>
      </c>
      <c r="B11" s="241">
        <v>74358.179999999993</v>
      </c>
      <c r="C11" s="241">
        <v>5688.21</v>
      </c>
    </row>
    <row r="12" spans="1:3" x14ac:dyDescent="0.2">
      <c r="A12" t="s">
        <v>812</v>
      </c>
      <c r="B12" s="241">
        <v>52067.5</v>
      </c>
      <c r="C12" s="241">
        <v>3983.52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2005192.0699999998</v>
      </c>
      <c r="C13" s="232">
        <f>SUM(C10:C12)</f>
        <v>768738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756626.73</v>
      </c>
      <c r="C18" s="230">
        <f>'DOE25'!G190+'DOE25'!G208+'DOE25'!G226+'DOE25'!G269+'DOE25'!G288+'DOE25'!G307</f>
        <v>186303.67</v>
      </c>
    </row>
    <row r="19" spans="1:3" x14ac:dyDescent="0.2">
      <c r="A19" t="s">
        <v>810</v>
      </c>
      <c r="B19" s="241">
        <v>503558.55</v>
      </c>
      <c r="C19" s="241">
        <v>160120.42000000001</v>
      </c>
    </row>
    <row r="20" spans="1:3" x14ac:dyDescent="0.2">
      <c r="A20" t="s">
        <v>811</v>
      </c>
      <c r="B20" s="241">
        <v>228552.18</v>
      </c>
      <c r="C20" s="241">
        <v>17014.48</v>
      </c>
    </row>
    <row r="21" spans="1:3" x14ac:dyDescent="0.2">
      <c r="A21" t="s">
        <v>812</v>
      </c>
      <c r="B21" s="241">
        <v>24516</v>
      </c>
      <c r="C21" s="241">
        <v>9168.77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756626.73</v>
      </c>
      <c r="C22" s="232">
        <f>SUM(C19:C21)</f>
        <v>186303.67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18351.07</v>
      </c>
      <c r="C36" s="236">
        <f>'DOE25'!G192+'DOE25'!G210+'DOE25'!G228+'DOE25'!G271+'DOE25'!G290+'DOE25'!G309</f>
        <v>2676.15</v>
      </c>
    </row>
    <row r="37" spans="1:3" x14ac:dyDescent="0.2">
      <c r="A37" t="s">
        <v>810</v>
      </c>
      <c r="B37" s="241">
        <v>17193.37</v>
      </c>
      <c r="C37" s="241">
        <v>2408.54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1157.7</v>
      </c>
      <c r="C39" s="241">
        <v>267.61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18351.07</v>
      </c>
      <c r="C40" s="232">
        <f>SUM(C37:C39)</f>
        <v>2676.15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DEA7-B702-417C-80A1-D6E846941D98}">
  <sheetPr>
    <tabColor indexed="11"/>
  </sheetPr>
  <dimension ref="A1:I51"/>
  <sheetViews>
    <sheetView workbookViewId="0">
      <pane ySplit="4" topLeftCell="A7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Henniker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3835750.2200000007</v>
      </c>
      <c r="D5" s="20">
        <f>SUM('DOE25'!L189:L192)+SUM('DOE25'!L207:L210)+SUM('DOE25'!L225:L228)-F5-G5</f>
        <v>3807775.1500000008</v>
      </c>
      <c r="E5" s="244"/>
      <c r="F5" s="256">
        <f>SUM('DOE25'!J189:J192)+SUM('DOE25'!J207:J210)+SUM('DOE25'!J225:J228)</f>
        <v>11332.57</v>
      </c>
      <c r="G5" s="53">
        <f>SUM('DOE25'!K189:K192)+SUM('DOE25'!K207:K210)+SUM('DOE25'!K225:K228)</f>
        <v>16642.5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464898.51000000007</v>
      </c>
      <c r="D6" s="20">
        <f>'DOE25'!L194+'DOE25'!L212+'DOE25'!L230-F6-G6</f>
        <v>464565.36000000004</v>
      </c>
      <c r="E6" s="244"/>
      <c r="F6" s="256">
        <f>'DOE25'!J194+'DOE25'!J212+'DOE25'!J230</f>
        <v>253.15</v>
      </c>
      <c r="G6" s="53">
        <f>'DOE25'!K194+'DOE25'!K212+'DOE25'!K230</f>
        <v>80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240771.03</v>
      </c>
      <c r="D7" s="20">
        <f>'DOE25'!L195+'DOE25'!L213+'DOE25'!L231-F7-G7</f>
        <v>178135.07</v>
      </c>
      <c r="E7" s="244"/>
      <c r="F7" s="256">
        <f>'DOE25'!J195+'DOE25'!J213+'DOE25'!J231</f>
        <v>60766.96</v>
      </c>
      <c r="G7" s="53">
        <f>'DOE25'!K195+'DOE25'!K213+'DOE25'!K231</f>
        <v>1869</v>
      </c>
      <c r="H7" s="260"/>
    </row>
    <row r="8" spans="1:9" x14ac:dyDescent="0.2">
      <c r="A8" s="32">
        <v>2300</v>
      </c>
      <c r="B8" t="s">
        <v>833</v>
      </c>
      <c r="C8" s="246">
        <f t="shared" si="0"/>
        <v>147397.67000000001</v>
      </c>
      <c r="D8" s="244"/>
      <c r="E8" s="20">
        <f>'DOE25'!L196+'DOE25'!L214+'DOE25'!L232-F8-G8-D9-D11</f>
        <v>140101.19</v>
      </c>
      <c r="F8" s="256">
        <f>'DOE25'!J196+'DOE25'!J214+'DOE25'!J232</f>
        <v>0</v>
      </c>
      <c r="G8" s="53">
        <f>'DOE25'!K196+'DOE25'!K214+'DOE25'!K232</f>
        <v>7296.48</v>
      </c>
      <c r="H8" s="260"/>
    </row>
    <row r="9" spans="1:9" x14ac:dyDescent="0.2">
      <c r="A9" s="32">
        <v>2310</v>
      </c>
      <c r="B9" t="s">
        <v>849</v>
      </c>
      <c r="C9" s="246">
        <f t="shared" si="0"/>
        <v>37589.03</v>
      </c>
      <c r="D9" s="245">
        <v>37589.03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5600</v>
      </c>
      <c r="D10" s="244"/>
      <c r="E10" s="245">
        <v>5600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54948.33</v>
      </c>
      <c r="D11" s="245">
        <v>54948.33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357912.98</v>
      </c>
      <c r="D12" s="20">
        <f>'DOE25'!L197+'DOE25'!L215+'DOE25'!L233-F12-G12</f>
        <v>356006.92</v>
      </c>
      <c r="E12" s="244"/>
      <c r="F12" s="256">
        <f>'DOE25'!J197+'DOE25'!J215+'DOE25'!J233</f>
        <v>0</v>
      </c>
      <c r="G12" s="53">
        <f>'DOE25'!K197+'DOE25'!K215+'DOE25'!K233</f>
        <v>1906.06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579567.72</v>
      </c>
      <c r="D14" s="20">
        <f>'DOE25'!L199+'DOE25'!L217+'DOE25'!L235-F14-G14</f>
        <v>579567.72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292616.57</v>
      </c>
      <c r="D15" s="20">
        <f>'DOE25'!L200+'DOE25'!L218+'DOE25'!L236-F15-G15</f>
        <v>292616.57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261000</v>
      </c>
      <c r="D25" s="244"/>
      <c r="E25" s="244"/>
      <c r="F25" s="259"/>
      <c r="G25" s="257"/>
      <c r="H25" s="258">
        <f>'DOE25'!L252+'DOE25'!L253+'DOE25'!L333+'DOE25'!L334</f>
        <v>261000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111274.72</v>
      </c>
      <c r="D29" s="20">
        <f>'DOE25'!L350+'DOE25'!L351+'DOE25'!L352-'DOE25'!I359-F29-G29</f>
        <v>110689.32</v>
      </c>
      <c r="E29" s="244"/>
      <c r="F29" s="256">
        <f>'DOE25'!J350+'DOE25'!J351+'DOE25'!J352</f>
        <v>0</v>
      </c>
      <c r="G29" s="53">
        <f>'DOE25'!K350+'DOE25'!K351+'DOE25'!K352</f>
        <v>585.4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124490.49</v>
      </c>
      <c r="D31" s="20">
        <f>'DOE25'!L282+'DOE25'!L301+'DOE25'!L320+'DOE25'!L325+'DOE25'!L326+'DOE25'!L327-F31-G31</f>
        <v>117251.99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7238.5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5999145.4600000018</v>
      </c>
      <c r="E33" s="247">
        <f>SUM(E5:E31)</f>
        <v>145701.19</v>
      </c>
      <c r="F33" s="247">
        <f>SUM(F5:F31)</f>
        <v>72352.679999999993</v>
      </c>
      <c r="G33" s="247">
        <f>SUM(G5:G31)</f>
        <v>35617.94</v>
      </c>
      <c r="H33" s="247">
        <f>SUM(H5:H31)</f>
        <v>261000</v>
      </c>
    </row>
    <row r="35" spans="2:8" ht="12" thickBot="1" x14ac:dyDescent="0.25">
      <c r="B35" s="254" t="s">
        <v>878</v>
      </c>
      <c r="D35" s="255">
        <f>E33</f>
        <v>145701.19</v>
      </c>
      <c r="E35" s="250"/>
    </row>
    <row r="36" spans="2:8" ht="12" thickTop="1" x14ac:dyDescent="0.2">
      <c r="B36" t="s">
        <v>846</v>
      </c>
      <c r="D36" s="20">
        <f>D33</f>
        <v>5999145.4600000018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4848-CB9A-4A4A-9F9E-40266BCFE7E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181906.38</v>
      </c>
      <c r="D9" s="95">
        <f>'DOE25'!G9</f>
        <v>-8572.2999999999993</v>
      </c>
      <c r="E9" s="95">
        <f>'DOE25'!H9</f>
        <v>-51157.14</v>
      </c>
      <c r="F9" s="95">
        <f>'DOE25'!I9</f>
        <v>0</v>
      </c>
      <c r="G9" s="95">
        <f>'DOE25'!J9</f>
        <v>240190.86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8572.2999999999993</v>
      </c>
      <c r="E13" s="95">
        <f>'DOE25'!H13</f>
        <v>51157.14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181906.38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240190.86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9055.15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25564.52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34619.67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240190.86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87286.71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147286.71000000002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240190.86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181906.38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240190.86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3826808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42274.97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50997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802.53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115.37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86519.33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38425.65</v>
      </c>
      <c r="D53" s="95">
        <f>SUM('DOE25'!G90:G102)</f>
        <v>0</v>
      </c>
      <c r="E53" s="95">
        <f>SUM('DOE25'!H90:H102)</f>
        <v>6811.5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132500.15</v>
      </c>
      <c r="D54" s="130">
        <f>SUM(D49:D53)</f>
        <v>86519.33</v>
      </c>
      <c r="E54" s="130">
        <f>SUM(E49:E53)</f>
        <v>6811.5</v>
      </c>
      <c r="F54" s="130">
        <f>SUM(F49:F53)</f>
        <v>0</v>
      </c>
      <c r="G54" s="130">
        <f>SUM(G49:G53)</f>
        <v>115.37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3959308.15</v>
      </c>
      <c r="D55" s="22">
        <f>D48+D54</f>
        <v>86519.33</v>
      </c>
      <c r="E55" s="22">
        <f>E48+E54</f>
        <v>6811.5</v>
      </c>
      <c r="F55" s="22">
        <f>F48+F54</f>
        <v>0</v>
      </c>
      <c r="G55" s="22">
        <f>G48+G54</f>
        <v>115.37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1650835.66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536198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59875.34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2246909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67008.84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1390.23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67008.84</v>
      </c>
      <c r="D70" s="130">
        <f>SUM(D64:D69)</f>
        <v>1390.23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2313917.84</v>
      </c>
      <c r="D73" s="130">
        <f>SUM(D71:D72)+D70+D62</f>
        <v>1390.23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39560.11</v>
      </c>
      <c r="D80" s="95">
        <f>SUM('DOE25'!G145:G153)</f>
        <v>46985.87</v>
      </c>
      <c r="E80" s="95">
        <f>SUM('DOE25'!H145:H153)</f>
        <v>117678.99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39560.11</v>
      </c>
      <c r="D83" s="131">
        <f>SUM(D77:D82)</f>
        <v>46985.87</v>
      </c>
      <c r="E83" s="131">
        <f>SUM(E77:E82)</f>
        <v>117678.99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18390.53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18390.53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6312786.1000000006</v>
      </c>
      <c r="D96" s="86">
        <f>D55+D73+D83+D95</f>
        <v>153285.96</v>
      </c>
      <c r="E96" s="86">
        <f>E55+E73+E83+E95</f>
        <v>124490.49</v>
      </c>
      <c r="F96" s="86">
        <f>F55+F73+F83+F95</f>
        <v>0</v>
      </c>
      <c r="G96" s="86">
        <f>G55+G73+G95</f>
        <v>50115.37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2823622.4300000006</v>
      </c>
      <c r="D101" s="24" t="s">
        <v>312</v>
      </c>
      <c r="E101" s="95">
        <f>('DOE25'!L268)+('DOE25'!L287)+('DOE25'!L306)</f>
        <v>65346.630000000005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990162.74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21965.05</v>
      </c>
      <c r="D104" s="24" t="s">
        <v>312</v>
      </c>
      <c r="E104" s="95">
        <f>+('DOE25'!L271)+('DOE25'!L290)+('DOE25'!L309)</f>
        <v>5500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1000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3835750.2200000007</v>
      </c>
      <c r="D107" s="86">
        <f>SUM(D101:D106)</f>
        <v>0</v>
      </c>
      <c r="E107" s="86">
        <f>SUM(E101:E106)</f>
        <v>71846.63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464898.51000000007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240771.03</v>
      </c>
      <c r="D111" s="24" t="s">
        <v>312</v>
      </c>
      <c r="E111" s="95">
        <f>+('DOE25'!L274)+('DOE25'!L293)+('DOE25'!L312)</f>
        <v>50905.36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239935.03000000003</v>
      </c>
      <c r="D112" s="24" t="s">
        <v>312</v>
      </c>
      <c r="E112" s="95">
        <f>+('DOE25'!L275)+('DOE25'!L294)+('DOE25'!L313)</f>
        <v>1738.5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357912.98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579567.72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292616.57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162248.9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2175701.84</v>
      </c>
      <c r="D120" s="86">
        <f>SUM(D110:D119)</f>
        <v>162248.9</v>
      </c>
      <c r="E120" s="86">
        <f>SUM(E110:E119)</f>
        <v>52643.86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61000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18390.53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50115.37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-115.37000000000262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329390.53000000003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6340842.5900000008</v>
      </c>
      <c r="D137" s="86">
        <f>(D107+D120+D136)</f>
        <v>162248.9</v>
      </c>
      <c r="E137" s="86">
        <f>(E107+E120+E136)</f>
        <v>124490.49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 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2/15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3996566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1200000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1200000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200000</v>
      </c>
    </row>
    <row r="151" spans="1:7" x14ac:dyDescent="0.2">
      <c r="A151" s="22" t="s">
        <v>35</v>
      </c>
      <c r="B151" s="137">
        <f>'DOE25'!F488</f>
        <v>1000000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1000000</v>
      </c>
    </row>
    <row r="152" spans="1:7" x14ac:dyDescent="0.2">
      <c r="A152" s="22" t="s">
        <v>36</v>
      </c>
      <c r="B152" s="137">
        <f>'DOE25'!F489</f>
        <v>139500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139500</v>
      </c>
    </row>
    <row r="153" spans="1:7" x14ac:dyDescent="0.2">
      <c r="A153" s="22" t="s">
        <v>37</v>
      </c>
      <c r="B153" s="137">
        <f>'DOE25'!F490</f>
        <v>1139500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1139500</v>
      </c>
    </row>
    <row r="154" spans="1:7" x14ac:dyDescent="0.2">
      <c r="A154" s="22" t="s">
        <v>38</v>
      </c>
      <c r="B154" s="137">
        <f>'DOE25'!F491</f>
        <v>200000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200000</v>
      </c>
    </row>
    <row r="155" spans="1:7" x14ac:dyDescent="0.2">
      <c r="A155" s="22" t="s">
        <v>39</v>
      </c>
      <c r="B155" s="137">
        <f>'DOE25'!F492</f>
        <v>50000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50000</v>
      </c>
    </row>
    <row r="156" spans="1:7" x14ac:dyDescent="0.2">
      <c r="A156" s="22" t="s">
        <v>269</v>
      </c>
      <c r="B156" s="137">
        <f>'DOE25'!F493</f>
        <v>250000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250000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EC0B-5150-4DE5-9ABE-5E70FB0B748D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Henniker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15404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15404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2888969</v>
      </c>
      <c r="D10" s="182">
        <f>ROUND((C10/$C$28)*100,1)</f>
        <v>46.1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990163</v>
      </c>
      <c r="D11" s="182">
        <f>ROUND((C11/$C$28)*100,1)</f>
        <v>15.8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27465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464899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291676</v>
      </c>
      <c r="D16" s="182">
        <f t="shared" si="0"/>
        <v>4.5999999999999996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241674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357913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579568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292617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1000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61000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75729.67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6272673.6699999999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6272673.6699999999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3826808</v>
      </c>
      <c r="D35" s="182">
        <f t="shared" ref="D35:D40" si="1">ROUND((C35/$C$41)*100,1)</f>
        <v>59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139427.02000000048</v>
      </c>
      <c r="D36" s="182">
        <f t="shared" si="1"/>
        <v>2.1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2246909</v>
      </c>
      <c r="D37" s="182">
        <f t="shared" si="1"/>
        <v>34.6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68399</v>
      </c>
      <c r="D38" s="182">
        <f t="shared" si="1"/>
        <v>1.1000000000000001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204225</v>
      </c>
      <c r="D39" s="182">
        <f t="shared" si="1"/>
        <v>3.1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6485768.0200000005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80A4-C4C2-41EC-B2DF-B1E2F1FE02E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Henniker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2:M32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HP29:HZ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BC38:BM38"/>
    <mergeCell ref="P30:Z30"/>
    <mergeCell ref="AC30:AM30"/>
    <mergeCell ref="AP30:AZ30"/>
    <mergeCell ref="P31:Z31"/>
    <mergeCell ref="HC29:HM29"/>
    <mergeCell ref="DC29:DM29"/>
    <mergeCell ref="DP29:DZ29"/>
    <mergeCell ref="AC31:AM31"/>
    <mergeCell ref="AP31:AZ31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P38:BZ38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EC30:EM30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8:CM38"/>
    <mergeCell ref="CC32:CM32"/>
    <mergeCell ref="CP38:CZ38"/>
    <mergeCell ref="AC32:AM32"/>
    <mergeCell ref="AP32:AZ32"/>
    <mergeCell ref="GP31:GZ31"/>
    <mergeCell ref="CP32:CZ32"/>
    <mergeCell ref="BC31:BM31"/>
    <mergeCell ref="BC32:BM32"/>
    <mergeCell ref="BP31:BZ31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CP39:CZ39"/>
    <mergeCell ref="BP39:BZ39"/>
    <mergeCell ref="CC39:CM39"/>
    <mergeCell ref="DC39:DM39"/>
    <mergeCell ref="DP39:DZ39"/>
    <mergeCell ref="EC39:EM39"/>
    <mergeCell ref="GC39:GM39"/>
    <mergeCell ref="DC40:DM40"/>
    <mergeCell ref="EP40:EZ40"/>
    <mergeCell ref="DP40:DZ40"/>
    <mergeCell ref="P39:Z39"/>
    <mergeCell ref="AC39:AM39"/>
    <mergeCell ref="AP39:AZ39"/>
    <mergeCell ref="BC39:BM39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BC40:BM40"/>
    <mergeCell ref="C43:M43"/>
    <mergeCell ref="IC40:IM40"/>
    <mergeCell ref="AP40:AZ40"/>
    <mergeCell ref="C42:M42"/>
    <mergeCell ref="C41:M41"/>
    <mergeCell ref="IP40:IV40"/>
    <mergeCell ref="BP40:BZ40"/>
    <mergeCell ref="FC40:FM40"/>
    <mergeCell ref="CC40:CM40"/>
    <mergeCell ref="CP40:C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2011-10-21T14:16:59Z</cp:lastPrinted>
  <dcterms:created xsi:type="dcterms:W3CDTF">1997-12-04T19:04:30Z</dcterms:created>
  <dcterms:modified xsi:type="dcterms:W3CDTF">2025-01-10T19:51:15Z</dcterms:modified>
</cp:coreProperties>
</file>