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AEA779CA-58FD-419A-8957-7291FC4374E8}" xr6:coauthVersionLast="47" xr6:coauthVersionMax="47" xr10:uidLastSave="{00000000-0000-0000-0000-000000000000}"/>
  <workbookProtection workbookPassword="B30A" lockStructure="1"/>
  <bookViews>
    <workbookView xWindow="32085" yWindow="3285" windowWidth="21600" windowHeight="11505" tabRatio="855" xr2:uid="{9257BD86-358C-4531-BBD4-DE30ECC8547F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2" i="1" l="1"/>
  <c r="H582" i="1"/>
  <c r="H581" i="1"/>
  <c r="H350" i="1"/>
  <c r="H354" i="1" s="1"/>
  <c r="G195" i="1"/>
  <c r="C37" i="10"/>
  <c r="C60" i="2"/>
  <c r="B2" i="13"/>
  <c r="F8" i="13"/>
  <c r="G8" i="13"/>
  <c r="L196" i="1"/>
  <c r="L214" i="1"/>
  <c r="L232" i="1"/>
  <c r="D39" i="13"/>
  <c r="F13" i="13"/>
  <c r="G13" i="13"/>
  <c r="L198" i="1"/>
  <c r="E13" i="13" s="1"/>
  <c r="L216" i="1"/>
  <c r="L234" i="1"/>
  <c r="C19" i="10" s="1"/>
  <c r="F16" i="13"/>
  <c r="G16" i="13"/>
  <c r="L201" i="1"/>
  <c r="L219" i="1"/>
  <c r="C117" i="2" s="1"/>
  <c r="L237" i="1"/>
  <c r="F5" i="13"/>
  <c r="G5" i="13"/>
  <c r="L189" i="1"/>
  <c r="L190" i="1"/>
  <c r="L191" i="1"/>
  <c r="L192" i="1"/>
  <c r="C104" i="2" s="1"/>
  <c r="L207" i="1"/>
  <c r="L208" i="1"/>
  <c r="C11" i="10" s="1"/>
  <c r="L209" i="1"/>
  <c r="L210" i="1"/>
  <c r="L225" i="1"/>
  <c r="L226" i="1"/>
  <c r="L227" i="1"/>
  <c r="L228" i="1"/>
  <c r="F6" i="13"/>
  <c r="G6" i="13"/>
  <c r="L194" i="1"/>
  <c r="D6" i="13" s="1"/>
  <c r="C6" i="13" s="1"/>
  <c r="L212" i="1"/>
  <c r="L230" i="1"/>
  <c r="L239" i="1" s="1"/>
  <c r="F7" i="13"/>
  <c r="G7" i="13"/>
  <c r="L195" i="1"/>
  <c r="L213" i="1"/>
  <c r="D7" i="13" s="1"/>
  <c r="C7" i="13" s="1"/>
  <c r="L231" i="1"/>
  <c r="C111" i="2" s="1"/>
  <c r="F12" i="13"/>
  <c r="G12" i="13"/>
  <c r="L197" i="1"/>
  <c r="L215" i="1"/>
  <c r="C18" i="10" s="1"/>
  <c r="L233" i="1"/>
  <c r="D12" i="13" s="1"/>
  <c r="C12" i="13" s="1"/>
  <c r="F14" i="13"/>
  <c r="G14" i="13"/>
  <c r="L199" i="1"/>
  <c r="L217" i="1"/>
  <c r="D14" i="13" s="1"/>
  <c r="C14" i="13" s="1"/>
  <c r="L235" i="1"/>
  <c r="F15" i="13"/>
  <c r="G15" i="13"/>
  <c r="L200" i="1"/>
  <c r="F652" i="1" s="1"/>
  <c r="L218" i="1"/>
  <c r="G652" i="1" s="1"/>
  <c r="L236" i="1"/>
  <c r="G641" i="1" s="1"/>
  <c r="J641" i="1" s="1"/>
  <c r="F17" i="13"/>
  <c r="D17" i="13" s="1"/>
  <c r="C17" i="13" s="1"/>
  <c r="F18" i="13"/>
  <c r="F19" i="13"/>
  <c r="F29" i="13"/>
  <c r="G17" i="13"/>
  <c r="L243" i="1"/>
  <c r="G18" i="13"/>
  <c r="L244" i="1"/>
  <c r="D18" i="13" s="1"/>
  <c r="C18" i="13" s="1"/>
  <c r="G19" i="13"/>
  <c r="D19" i="13" s="1"/>
  <c r="C19" i="13" s="1"/>
  <c r="L245" i="1"/>
  <c r="G29" i="13"/>
  <c r="L351" i="1"/>
  <c r="L352" i="1"/>
  <c r="I359" i="1"/>
  <c r="J282" i="1"/>
  <c r="F31" i="13" s="1"/>
  <c r="J301" i="1"/>
  <c r="J330" i="1" s="1"/>
  <c r="J344" i="1" s="1"/>
  <c r="J320" i="1"/>
  <c r="K282" i="1"/>
  <c r="K301" i="1"/>
  <c r="K320" i="1"/>
  <c r="L268" i="1"/>
  <c r="L269" i="1"/>
  <c r="L270" i="1"/>
  <c r="L271" i="1"/>
  <c r="L273" i="1"/>
  <c r="E110" i="2" s="1"/>
  <c r="L274" i="1"/>
  <c r="L275" i="1"/>
  <c r="E112" i="2" s="1"/>
  <c r="L276" i="1"/>
  <c r="L277" i="1"/>
  <c r="L278" i="1"/>
  <c r="L279" i="1"/>
  <c r="L280" i="1"/>
  <c r="L287" i="1"/>
  <c r="L288" i="1"/>
  <c r="L289" i="1"/>
  <c r="E103" i="2" s="1"/>
  <c r="L290" i="1"/>
  <c r="E104" i="2" s="1"/>
  <c r="L292" i="1"/>
  <c r="L301" i="1" s="1"/>
  <c r="L293" i="1"/>
  <c r="L294" i="1"/>
  <c r="L295" i="1"/>
  <c r="L296" i="1"/>
  <c r="L297" i="1"/>
  <c r="L298" i="1"/>
  <c r="L299" i="1"/>
  <c r="L306" i="1"/>
  <c r="L307" i="1"/>
  <c r="L308" i="1"/>
  <c r="L309" i="1"/>
  <c r="L311" i="1"/>
  <c r="L312" i="1"/>
  <c r="L313" i="1"/>
  <c r="L314" i="1"/>
  <c r="L315" i="1"/>
  <c r="E114" i="2" s="1"/>
  <c r="L316" i="1"/>
  <c r="L317" i="1"/>
  <c r="L318" i="1"/>
  <c r="L325" i="1"/>
  <c r="L326" i="1"/>
  <c r="E106" i="2" s="1"/>
  <c r="L327" i="1"/>
  <c r="L252" i="1"/>
  <c r="L253" i="1"/>
  <c r="L333" i="1"/>
  <c r="L334" i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A22" i="12" s="1"/>
  <c r="B1" i="12"/>
  <c r="L379" i="1"/>
  <c r="L380" i="1"/>
  <c r="L381" i="1"/>
  <c r="L382" i="1"/>
  <c r="L383" i="1"/>
  <c r="L384" i="1"/>
  <c r="L385" i="1" s="1"/>
  <c r="L387" i="1"/>
  <c r="L393" i="1" s="1"/>
  <c r="C131" i="2" s="1"/>
  <c r="L388" i="1"/>
  <c r="L389" i="1"/>
  <c r="L390" i="1"/>
  <c r="L391" i="1"/>
  <c r="L392" i="1"/>
  <c r="L395" i="1"/>
  <c r="L396" i="1"/>
  <c r="L397" i="1"/>
  <c r="L399" i="1" s="1"/>
  <c r="C132" i="2" s="1"/>
  <c r="L398" i="1"/>
  <c r="L258" i="1"/>
  <c r="J52" i="1"/>
  <c r="G48" i="2"/>
  <c r="G55" i="2" s="1"/>
  <c r="G51" i="2"/>
  <c r="G54" i="2" s="1"/>
  <c r="G53" i="2"/>
  <c r="G69" i="2"/>
  <c r="G70" i="2"/>
  <c r="G61" i="2"/>
  <c r="G62" i="2"/>
  <c r="G88" i="2"/>
  <c r="G89" i="2"/>
  <c r="G90" i="2"/>
  <c r="G95" i="2" s="1"/>
  <c r="F2" i="11"/>
  <c r="L603" i="1"/>
  <c r="H653" i="1"/>
  <c r="L602" i="1"/>
  <c r="G653" i="1"/>
  <c r="L601" i="1"/>
  <c r="C40" i="10"/>
  <c r="F52" i="1"/>
  <c r="G52" i="1"/>
  <c r="G104" i="1" s="1"/>
  <c r="G185" i="1" s="1"/>
  <c r="G618" i="1" s="1"/>
  <c r="J618" i="1" s="1"/>
  <c r="H52" i="1"/>
  <c r="I52" i="1"/>
  <c r="I104" i="1" s="1"/>
  <c r="F71" i="1"/>
  <c r="C49" i="2" s="1"/>
  <c r="F86" i="1"/>
  <c r="C50" i="2" s="1"/>
  <c r="F103" i="1"/>
  <c r="G103" i="1"/>
  <c r="H71" i="1"/>
  <c r="H86" i="1"/>
  <c r="H103" i="1"/>
  <c r="I103" i="1"/>
  <c r="J103" i="1"/>
  <c r="J104" i="1"/>
  <c r="J185" i="1" s="1"/>
  <c r="G636" i="1" s="1"/>
  <c r="F113" i="1"/>
  <c r="F128" i="1"/>
  <c r="F132" i="1" s="1"/>
  <c r="G113" i="1"/>
  <c r="G132" i="1" s="1"/>
  <c r="G128" i="1"/>
  <c r="H113" i="1"/>
  <c r="H128" i="1"/>
  <c r="H132" i="1" s="1"/>
  <c r="I113" i="1"/>
  <c r="I128" i="1"/>
  <c r="I132" i="1" s="1"/>
  <c r="J113" i="1"/>
  <c r="J128" i="1"/>
  <c r="J132" i="1" s="1"/>
  <c r="F139" i="1"/>
  <c r="F154" i="1"/>
  <c r="G139" i="1"/>
  <c r="G154" i="1"/>
  <c r="G161" i="1" s="1"/>
  <c r="H139" i="1"/>
  <c r="H154" i="1"/>
  <c r="H161" i="1"/>
  <c r="I139" i="1"/>
  <c r="I154" i="1"/>
  <c r="I161" i="1" s="1"/>
  <c r="C10" i="10"/>
  <c r="L242" i="1"/>
  <c r="C105" i="2" s="1"/>
  <c r="L324" i="1"/>
  <c r="C23" i="10" s="1"/>
  <c r="L246" i="1"/>
  <c r="C24" i="10"/>
  <c r="L260" i="1"/>
  <c r="L261" i="1"/>
  <c r="C26" i="10"/>
  <c r="L341" i="1"/>
  <c r="L342" i="1"/>
  <c r="I655" i="1"/>
  <c r="I660" i="1"/>
  <c r="I659" i="1"/>
  <c r="C6" i="10"/>
  <c r="C5" i="10"/>
  <c r="C42" i="10"/>
  <c r="C32" i="10"/>
  <c r="L366" i="1"/>
  <c r="L374" i="1" s="1"/>
  <c r="G626" i="1" s="1"/>
  <c r="J626" i="1" s="1"/>
  <c r="L367" i="1"/>
  <c r="L368" i="1"/>
  <c r="L369" i="1"/>
  <c r="L370" i="1"/>
  <c r="L371" i="1"/>
  <c r="L372" i="1"/>
  <c r="B2" i="10"/>
  <c r="L336" i="1"/>
  <c r="E126" i="2" s="1"/>
  <c r="L337" i="1"/>
  <c r="E127" i="2" s="1"/>
  <c r="L338" i="1"/>
  <c r="L339" i="1"/>
  <c r="K343" i="1"/>
  <c r="L511" i="1"/>
  <c r="F539" i="1"/>
  <c r="L512" i="1"/>
  <c r="F540" i="1" s="1"/>
  <c r="K540" i="1" s="1"/>
  <c r="L513" i="1"/>
  <c r="F541" i="1"/>
  <c r="L516" i="1"/>
  <c r="G539" i="1"/>
  <c r="L517" i="1"/>
  <c r="G540" i="1" s="1"/>
  <c r="L518" i="1"/>
  <c r="G541" i="1" s="1"/>
  <c r="K541" i="1" s="1"/>
  <c r="L521" i="1"/>
  <c r="H539" i="1" s="1"/>
  <c r="H542" i="1" s="1"/>
  <c r="L522" i="1"/>
  <c r="H540" i="1"/>
  <c r="L523" i="1"/>
  <c r="H541" i="1"/>
  <c r="L526" i="1"/>
  <c r="L529" i="1" s="1"/>
  <c r="I539" i="1"/>
  <c r="L527" i="1"/>
  <c r="I540" i="1" s="1"/>
  <c r="L528" i="1"/>
  <c r="I541" i="1" s="1"/>
  <c r="L531" i="1"/>
  <c r="J539" i="1" s="1"/>
  <c r="J542" i="1" s="1"/>
  <c r="L532" i="1"/>
  <c r="J540" i="1"/>
  <c r="L533" i="1"/>
  <c r="J541" i="1"/>
  <c r="E124" i="2"/>
  <c r="E123" i="2"/>
  <c r="K262" i="1"/>
  <c r="J262" i="1"/>
  <c r="I262" i="1"/>
  <c r="H262" i="1"/>
  <c r="L262" i="1" s="1"/>
  <c r="G262" i="1"/>
  <c r="F262" i="1"/>
  <c r="A1" i="2"/>
  <c r="A2" i="2"/>
  <c r="C9" i="2"/>
  <c r="D9" i="2"/>
  <c r="D19" i="2" s="1"/>
  <c r="E9" i="2"/>
  <c r="F9" i="2"/>
  <c r="I431" i="1"/>
  <c r="J9" i="1"/>
  <c r="J19" i="1" s="1"/>
  <c r="G611" i="1" s="1"/>
  <c r="C10" i="2"/>
  <c r="D10" i="2"/>
  <c r="E10" i="2"/>
  <c r="F10" i="2"/>
  <c r="F19" i="2" s="1"/>
  <c r="I432" i="1"/>
  <c r="I438" i="1" s="1"/>
  <c r="G632" i="1" s="1"/>
  <c r="J10" i="1"/>
  <c r="G10" i="2" s="1"/>
  <c r="C11" i="2"/>
  <c r="C12" i="2"/>
  <c r="C13" i="2"/>
  <c r="C14" i="2"/>
  <c r="C16" i="2"/>
  <c r="C17" i="2"/>
  <c r="C18" i="2"/>
  <c r="D12" i="2"/>
  <c r="E12" i="2"/>
  <c r="F12" i="2"/>
  <c r="I433" i="1"/>
  <c r="J12" i="1"/>
  <c r="G12" i="2" s="1"/>
  <c r="D13" i="2"/>
  <c r="E13" i="2"/>
  <c r="F13" i="2"/>
  <c r="I434" i="1"/>
  <c r="J13" i="1" s="1"/>
  <c r="D14" i="2"/>
  <c r="E14" i="2"/>
  <c r="F14" i="2"/>
  <c r="I435" i="1"/>
  <c r="J14" i="1"/>
  <c r="G14" i="2"/>
  <c r="F15" i="2"/>
  <c r="D16" i="2"/>
  <c r="E16" i="2"/>
  <c r="F16" i="2"/>
  <c r="D17" i="2"/>
  <c r="E17" i="2"/>
  <c r="F17" i="2"/>
  <c r="I436" i="1"/>
  <c r="J17" i="1"/>
  <c r="G17" i="2"/>
  <c r="D18" i="2"/>
  <c r="E18" i="2"/>
  <c r="F18" i="2"/>
  <c r="I437" i="1"/>
  <c r="J18" i="1" s="1"/>
  <c r="G18" i="2" s="1"/>
  <c r="C22" i="2"/>
  <c r="D22" i="2"/>
  <c r="E22" i="2"/>
  <c r="F22" i="2"/>
  <c r="F32" i="2" s="1"/>
  <c r="I440" i="1"/>
  <c r="I444" i="1" s="1"/>
  <c r="J23" i="1"/>
  <c r="C23" i="2"/>
  <c r="D23" i="2"/>
  <c r="E23" i="2"/>
  <c r="F23" i="2"/>
  <c r="I441" i="1"/>
  <c r="J24" i="1" s="1"/>
  <c r="G23" i="2" s="1"/>
  <c r="C24" i="2"/>
  <c r="D24" i="2"/>
  <c r="E24" i="2"/>
  <c r="F24" i="2"/>
  <c r="I442" i="1"/>
  <c r="J25" i="1"/>
  <c r="G24" i="2" s="1"/>
  <c r="C25" i="2"/>
  <c r="D25" i="2"/>
  <c r="E25" i="2"/>
  <c r="F25" i="2"/>
  <c r="C26" i="2"/>
  <c r="F26" i="2"/>
  <c r="C27" i="2"/>
  <c r="C32" i="2" s="1"/>
  <c r="F27" i="2"/>
  <c r="C28" i="2"/>
  <c r="D28" i="2"/>
  <c r="D32" i="2" s="1"/>
  <c r="D43" i="2" s="1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E34" i="2"/>
  <c r="F34" i="2"/>
  <c r="F35" i="2"/>
  <c r="F36" i="2"/>
  <c r="F37" i="2"/>
  <c r="F38" i="2"/>
  <c r="F40" i="2"/>
  <c r="F41" i="2"/>
  <c r="C35" i="2"/>
  <c r="D35" i="2"/>
  <c r="E35" i="2"/>
  <c r="E42" i="2" s="1"/>
  <c r="C36" i="2"/>
  <c r="C42" i="2" s="1"/>
  <c r="D36" i="2"/>
  <c r="E36" i="2"/>
  <c r="I446" i="1"/>
  <c r="C37" i="2"/>
  <c r="D37" i="2"/>
  <c r="E37" i="2"/>
  <c r="I447" i="1"/>
  <c r="J38" i="1" s="1"/>
  <c r="G37" i="2" s="1"/>
  <c r="C38" i="2"/>
  <c r="D38" i="2"/>
  <c r="E38" i="2"/>
  <c r="I448" i="1"/>
  <c r="J40" i="1"/>
  <c r="G39" i="2" s="1"/>
  <c r="C40" i="2"/>
  <c r="D40" i="2"/>
  <c r="E40" i="2"/>
  <c r="I449" i="1"/>
  <c r="J41" i="1" s="1"/>
  <c r="G40" i="2" s="1"/>
  <c r="C41" i="2"/>
  <c r="D41" i="2"/>
  <c r="E41" i="2"/>
  <c r="D42" i="2"/>
  <c r="C48" i="2"/>
  <c r="D48" i="2"/>
  <c r="E48" i="2"/>
  <c r="F48" i="2"/>
  <c r="C51" i="2"/>
  <c r="C53" i="2"/>
  <c r="C71" i="2"/>
  <c r="C72" i="2"/>
  <c r="C64" i="2"/>
  <c r="C65" i="2"/>
  <c r="C66" i="2"/>
  <c r="C67" i="2"/>
  <c r="C68" i="2"/>
  <c r="C69" i="2"/>
  <c r="C58" i="2"/>
  <c r="C59" i="2"/>
  <c r="C61" i="2"/>
  <c r="C62" i="2"/>
  <c r="C79" i="2"/>
  <c r="C80" i="2"/>
  <c r="C81" i="2"/>
  <c r="C82" i="2"/>
  <c r="C85" i="2"/>
  <c r="C95" i="2" s="1"/>
  <c r="C86" i="2"/>
  <c r="C89" i="2"/>
  <c r="C90" i="2"/>
  <c r="C91" i="2"/>
  <c r="C92" i="2"/>
  <c r="C93" i="2"/>
  <c r="C94" i="2"/>
  <c r="E49" i="2"/>
  <c r="E54" i="2" s="1"/>
  <c r="E55" i="2" s="1"/>
  <c r="E50" i="2"/>
  <c r="E51" i="2"/>
  <c r="E53" i="2"/>
  <c r="D51" i="2"/>
  <c r="D54" i="2" s="1"/>
  <c r="F51" i="2"/>
  <c r="F54" i="2" s="1"/>
  <c r="F55" i="2" s="1"/>
  <c r="D52" i="2"/>
  <c r="D53" i="2"/>
  <c r="F53" i="2"/>
  <c r="D61" i="2"/>
  <c r="D62" i="2"/>
  <c r="D71" i="2"/>
  <c r="D69" i="2"/>
  <c r="D70" i="2" s="1"/>
  <c r="D73" i="2" s="1"/>
  <c r="E61" i="2"/>
  <c r="E62" i="2"/>
  <c r="F61" i="2"/>
  <c r="F62" i="2"/>
  <c r="F64" i="2"/>
  <c r="F70" i="2" s="1"/>
  <c r="F73" i="2" s="1"/>
  <c r="F65" i="2"/>
  <c r="E68" i="2"/>
  <c r="F68" i="2"/>
  <c r="E69" i="2"/>
  <c r="E70" i="2" s="1"/>
  <c r="E73" i="2" s="1"/>
  <c r="F69" i="2"/>
  <c r="E71" i="2"/>
  <c r="E72" i="2"/>
  <c r="D77" i="2"/>
  <c r="D83" i="2" s="1"/>
  <c r="E77" i="2"/>
  <c r="F77" i="2"/>
  <c r="F83" i="2" s="1"/>
  <c r="E79" i="2"/>
  <c r="F79" i="2"/>
  <c r="D80" i="2"/>
  <c r="E80" i="2"/>
  <c r="F80" i="2"/>
  <c r="D81" i="2"/>
  <c r="E81" i="2"/>
  <c r="F81" i="2"/>
  <c r="F85" i="2"/>
  <c r="F86" i="2"/>
  <c r="D88" i="2"/>
  <c r="E88" i="2"/>
  <c r="F88" i="2"/>
  <c r="D89" i="2"/>
  <c r="E89" i="2"/>
  <c r="E90" i="2"/>
  <c r="E91" i="2"/>
  <c r="E92" i="2"/>
  <c r="E93" i="2"/>
  <c r="E94" i="2"/>
  <c r="E95" i="2"/>
  <c r="F89" i="2"/>
  <c r="D90" i="2"/>
  <c r="D91" i="2"/>
  <c r="F91" i="2"/>
  <c r="D92" i="2"/>
  <c r="F92" i="2"/>
  <c r="D93" i="2"/>
  <c r="F93" i="2"/>
  <c r="D94" i="2"/>
  <c r="F94" i="2"/>
  <c r="E101" i="2"/>
  <c r="C102" i="2"/>
  <c r="E102" i="2"/>
  <c r="D107" i="2"/>
  <c r="F107" i="2"/>
  <c r="G107" i="2"/>
  <c r="G137" i="2" s="1"/>
  <c r="C110" i="2"/>
  <c r="E113" i="2"/>
  <c r="C115" i="2"/>
  <c r="E115" i="2"/>
  <c r="E116" i="2"/>
  <c r="E117" i="2"/>
  <c r="D126" i="2"/>
  <c r="D136" i="2" s="1"/>
  <c r="F120" i="2"/>
  <c r="G120" i="2"/>
  <c r="C122" i="2"/>
  <c r="E122" i="2"/>
  <c r="F122" i="2"/>
  <c r="F136" i="2" s="1"/>
  <c r="F126" i="2"/>
  <c r="K411" i="1"/>
  <c r="K426" i="1" s="1"/>
  <c r="G126" i="2" s="1"/>
  <c r="G136" i="2" s="1"/>
  <c r="K419" i="1"/>
  <c r="K425" i="1"/>
  <c r="L255" i="1"/>
  <c r="C127" i="2"/>
  <c r="L256" i="1"/>
  <c r="C128" i="2"/>
  <c r="L257" i="1"/>
  <c r="C129" i="2" s="1"/>
  <c r="C134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G149" i="2" s="1"/>
  <c r="B150" i="2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G490" i="1"/>
  <c r="C153" i="2"/>
  <c r="H490" i="1"/>
  <c r="D153" i="2"/>
  <c r="I490" i="1"/>
  <c r="E153" i="2"/>
  <c r="J490" i="1"/>
  <c r="F153" i="2" s="1"/>
  <c r="B154" i="2"/>
  <c r="C154" i="2"/>
  <c r="D154" i="2"/>
  <c r="E154" i="2"/>
  <c r="F154" i="2"/>
  <c r="G154" i="2"/>
  <c r="B155" i="2"/>
  <c r="C155" i="2"/>
  <c r="D155" i="2"/>
  <c r="E155" i="2"/>
  <c r="F155" i="2"/>
  <c r="F493" i="1"/>
  <c r="B156" i="2"/>
  <c r="G493" i="1"/>
  <c r="C156" i="2" s="1"/>
  <c r="F156" i="2"/>
  <c r="H493" i="1"/>
  <c r="I493" i="1"/>
  <c r="E156" i="2" s="1"/>
  <c r="J493" i="1"/>
  <c r="F19" i="1"/>
  <c r="G19" i="1"/>
  <c r="G608" i="1"/>
  <c r="H19" i="1"/>
  <c r="I19" i="1"/>
  <c r="F33" i="1"/>
  <c r="G33" i="1"/>
  <c r="H33" i="1"/>
  <c r="I33" i="1"/>
  <c r="I44" i="1" s="1"/>
  <c r="H610" i="1" s="1"/>
  <c r="J610" i="1" s="1"/>
  <c r="F43" i="1"/>
  <c r="F44" i="1" s="1"/>
  <c r="H607" i="1" s="1"/>
  <c r="G43" i="1"/>
  <c r="G44" i="1" s="1"/>
  <c r="H608" i="1" s="1"/>
  <c r="J608" i="1" s="1"/>
  <c r="H43" i="1"/>
  <c r="H44" i="1" s="1"/>
  <c r="H609" i="1" s="1"/>
  <c r="I43" i="1"/>
  <c r="F169" i="1"/>
  <c r="F184" i="1" s="1"/>
  <c r="I169" i="1"/>
  <c r="I184" i="1"/>
  <c r="F175" i="1"/>
  <c r="G175" i="1"/>
  <c r="H175" i="1"/>
  <c r="I175" i="1"/>
  <c r="J175" i="1"/>
  <c r="G635" i="1" s="1"/>
  <c r="F180" i="1"/>
  <c r="G180" i="1"/>
  <c r="G184" i="1" s="1"/>
  <c r="H180" i="1"/>
  <c r="H184" i="1"/>
  <c r="I180" i="1"/>
  <c r="F203" i="1"/>
  <c r="F249" i="1" s="1"/>
  <c r="F263" i="1" s="1"/>
  <c r="G203" i="1"/>
  <c r="H203" i="1"/>
  <c r="I203" i="1"/>
  <c r="J203" i="1"/>
  <c r="K203" i="1"/>
  <c r="F221" i="1"/>
  <c r="G221" i="1"/>
  <c r="G249" i="1" s="1"/>
  <c r="G263" i="1" s="1"/>
  <c r="H221" i="1"/>
  <c r="H249" i="1"/>
  <c r="H263" i="1" s="1"/>
  <c r="I221" i="1"/>
  <c r="J221" i="1"/>
  <c r="K221" i="1"/>
  <c r="F239" i="1"/>
  <c r="G239" i="1"/>
  <c r="H239" i="1"/>
  <c r="I239" i="1"/>
  <c r="I249" i="1" s="1"/>
  <c r="I263" i="1" s="1"/>
  <c r="J239" i="1"/>
  <c r="K239" i="1"/>
  <c r="F248" i="1"/>
  <c r="G248" i="1"/>
  <c r="H248" i="1"/>
  <c r="I248" i="1"/>
  <c r="J248" i="1"/>
  <c r="K248" i="1"/>
  <c r="K249" i="1" s="1"/>
  <c r="K263" i="1" s="1"/>
  <c r="F282" i="1"/>
  <c r="F330" i="1" s="1"/>
  <c r="F344" i="1" s="1"/>
  <c r="G282" i="1"/>
  <c r="G330" i="1" s="1"/>
  <c r="G344" i="1" s="1"/>
  <c r="H282" i="1"/>
  <c r="H330" i="1" s="1"/>
  <c r="H344" i="1" s="1"/>
  <c r="I282" i="1"/>
  <c r="I330" i="1"/>
  <c r="I344" i="1"/>
  <c r="F301" i="1"/>
  <c r="G301" i="1"/>
  <c r="H301" i="1"/>
  <c r="I301" i="1"/>
  <c r="F320" i="1"/>
  <c r="G320" i="1"/>
  <c r="H320" i="1"/>
  <c r="I320" i="1"/>
  <c r="F329" i="1"/>
  <c r="L329" i="1"/>
  <c r="G329" i="1"/>
  <c r="H329" i="1"/>
  <c r="I329" i="1"/>
  <c r="J329" i="1"/>
  <c r="K329" i="1"/>
  <c r="F354" i="1"/>
  <c r="G354" i="1"/>
  <c r="I354" i="1"/>
  <c r="J354" i="1"/>
  <c r="K354" i="1"/>
  <c r="I360" i="1"/>
  <c r="F361" i="1"/>
  <c r="G361" i="1"/>
  <c r="H361" i="1"/>
  <c r="I361" i="1"/>
  <c r="H624" i="1"/>
  <c r="J624" i="1"/>
  <c r="L373" i="1"/>
  <c r="F374" i="1"/>
  <c r="G374" i="1"/>
  <c r="H374" i="1"/>
  <c r="I374" i="1"/>
  <c r="J374" i="1"/>
  <c r="K374" i="1"/>
  <c r="F385" i="1"/>
  <c r="G385" i="1"/>
  <c r="H385" i="1"/>
  <c r="H400" i="1" s="1"/>
  <c r="H634" i="1" s="1"/>
  <c r="J634" i="1" s="1"/>
  <c r="I385" i="1"/>
  <c r="I400" i="1" s="1"/>
  <c r="F393" i="1"/>
  <c r="G393" i="1"/>
  <c r="H393" i="1"/>
  <c r="I393" i="1"/>
  <c r="F399" i="1"/>
  <c r="G399" i="1"/>
  <c r="H399" i="1"/>
  <c r="I399" i="1"/>
  <c r="F400" i="1"/>
  <c r="H633" i="1" s="1"/>
  <c r="J633" i="1" s="1"/>
  <c r="G400" i="1"/>
  <c r="H635" i="1" s="1"/>
  <c r="L405" i="1"/>
  <c r="L406" i="1"/>
  <c r="L411" i="1"/>
  <c r="L407" i="1"/>
  <c r="L408" i="1"/>
  <c r="L409" i="1"/>
  <c r="L410" i="1"/>
  <c r="F411" i="1"/>
  <c r="F426" i="1" s="1"/>
  <c r="G411" i="1"/>
  <c r="H411" i="1"/>
  <c r="H426" i="1" s="1"/>
  <c r="I411" i="1"/>
  <c r="I426" i="1" s="1"/>
  <c r="J411" i="1"/>
  <c r="J426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G426" i="1" s="1"/>
  <c r="H425" i="1"/>
  <c r="I425" i="1"/>
  <c r="J425" i="1"/>
  <c r="F438" i="1"/>
  <c r="G438" i="1"/>
  <c r="H438" i="1"/>
  <c r="F444" i="1"/>
  <c r="F451" i="1" s="1"/>
  <c r="H629" i="1" s="1"/>
  <c r="J629" i="1" s="1"/>
  <c r="G444" i="1"/>
  <c r="G451" i="1" s="1"/>
  <c r="H630" i="1" s="1"/>
  <c r="H444" i="1"/>
  <c r="F450" i="1"/>
  <c r="G450" i="1"/>
  <c r="H450" i="1"/>
  <c r="H451" i="1"/>
  <c r="H631" i="1" s="1"/>
  <c r="J631" i="1" s="1"/>
  <c r="F460" i="1"/>
  <c r="G460" i="1"/>
  <c r="H460" i="1"/>
  <c r="I460" i="1"/>
  <c r="J460" i="1"/>
  <c r="F464" i="1"/>
  <c r="G464" i="1"/>
  <c r="H464" i="1"/>
  <c r="H466" i="1" s="1"/>
  <c r="H614" i="1" s="1"/>
  <c r="J614" i="1" s="1"/>
  <c r="I464" i="1"/>
  <c r="I466" i="1"/>
  <c r="H615" i="1"/>
  <c r="J464" i="1"/>
  <c r="J466" i="1" s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19" i="1"/>
  <c r="G535" i="1" s="1"/>
  <c r="G524" i="1"/>
  <c r="H514" i="1"/>
  <c r="H519" i="1"/>
  <c r="H534" i="1"/>
  <c r="I514" i="1"/>
  <c r="I519" i="1"/>
  <c r="I534" i="1"/>
  <c r="J514" i="1"/>
  <c r="K514" i="1"/>
  <c r="K535" i="1" s="1"/>
  <c r="L514" i="1"/>
  <c r="F519" i="1"/>
  <c r="F535" i="1" s="1"/>
  <c r="J519" i="1"/>
  <c r="K519" i="1"/>
  <c r="F524" i="1"/>
  <c r="H524" i="1"/>
  <c r="I524" i="1"/>
  <c r="J524" i="1"/>
  <c r="K524" i="1"/>
  <c r="F529" i="1"/>
  <c r="G529" i="1"/>
  <c r="H529" i="1"/>
  <c r="H535" i="1" s="1"/>
  <c r="I529" i="1"/>
  <c r="J529" i="1"/>
  <c r="K529" i="1"/>
  <c r="F534" i="1"/>
  <c r="G534" i="1"/>
  <c r="J534" i="1"/>
  <c r="K534" i="1"/>
  <c r="L547" i="1"/>
  <c r="L548" i="1"/>
  <c r="L550" i="1" s="1"/>
  <c r="L561" i="1" s="1"/>
  <c r="L549" i="1"/>
  <c r="F550" i="1"/>
  <c r="F561" i="1" s="1"/>
  <c r="G550" i="1"/>
  <c r="G561" i="1" s="1"/>
  <c r="H550" i="1"/>
  <c r="I550" i="1"/>
  <c r="I561" i="1"/>
  <c r="J550" i="1"/>
  <c r="K550" i="1"/>
  <c r="L552" i="1"/>
  <c r="L553" i="1"/>
  <c r="L554" i="1"/>
  <c r="L555" i="1" s="1"/>
  <c r="F555" i="1"/>
  <c r="G555" i="1"/>
  <c r="H555" i="1"/>
  <c r="H561" i="1" s="1"/>
  <c r="I555" i="1"/>
  <c r="J555" i="1"/>
  <c r="J561" i="1" s="1"/>
  <c r="K555" i="1"/>
  <c r="L557" i="1"/>
  <c r="L560" i="1" s="1"/>
  <c r="L558" i="1"/>
  <c r="L559" i="1"/>
  <c r="F560" i="1"/>
  <c r="G560" i="1"/>
  <c r="H560" i="1"/>
  <c r="I560" i="1"/>
  <c r="J560" i="1"/>
  <c r="K560" i="1"/>
  <c r="K561" i="1" s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G637" i="1" s="1"/>
  <c r="K584" i="1"/>
  <c r="K585" i="1"/>
  <c r="K586" i="1"/>
  <c r="K587" i="1"/>
  <c r="H588" i="1"/>
  <c r="I588" i="1"/>
  <c r="J588" i="1"/>
  <c r="K592" i="1"/>
  <c r="K593" i="1"/>
  <c r="K594" i="1"/>
  <c r="H595" i="1"/>
  <c r="I595" i="1"/>
  <c r="J595" i="1"/>
  <c r="F604" i="1"/>
  <c r="G604" i="1"/>
  <c r="H604" i="1"/>
  <c r="I604" i="1"/>
  <c r="J604" i="1"/>
  <c r="K604" i="1"/>
  <c r="G607" i="1"/>
  <c r="G609" i="1"/>
  <c r="G610" i="1"/>
  <c r="G613" i="1"/>
  <c r="G614" i="1"/>
  <c r="G615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29" i="1"/>
  <c r="G630" i="1"/>
  <c r="G631" i="1"/>
  <c r="G633" i="1"/>
  <c r="G634" i="1"/>
  <c r="G639" i="1"/>
  <c r="H639" i="1"/>
  <c r="J639" i="1"/>
  <c r="G640" i="1"/>
  <c r="H640" i="1"/>
  <c r="H641" i="1"/>
  <c r="G642" i="1"/>
  <c r="J642" i="1" s="1"/>
  <c r="H642" i="1"/>
  <c r="G643" i="1"/>
  <c r="H643" i="1"/>
  <c r="J643" i="1" s="1"/>
  <c r="G644" i="1"/>
  <c r="H644" i="1"/>
  <c r="G645" i="1"/>
  <c r="H645" i="1"/>
  <c r="G148" i="2"/>
  <c r="D15" i="13"/>
  <c r="C15" i="13" s="1"/>
  <c r="J645" i="1"/>
  <c r="H104" i="1"/>
  <c r="H185" i="1" s="1"/>
  <c r="G619" i="1" s="1"/>
  <c r="J619" i="1" s="1"/>
  <c r="G466" i="1"/>
  <c r="H613" i="1" s="1"/>
  <c r="J613" i="1" s="1"/>
  <c r="F466" i="1"/>
  <c r="H612" i="1"/>
  <c r="C113" i="2"/>
  <c r="L203" i="1"/>
  <c r="C13" i="13"/>
  <c r="I542" i="1"/>
  <c r="J184" i="1"/>
  <c r="J630" i="1"/>
  <c r="G13" i="2"/>
  <c r="J607" i="1" l="1"/>
  <c r="C130" i="2"/>
  <c r="C133" i="2" s="1"/>
  <c r="L400" i="1"/>
  <c r="J644" i="1"/>
  <c r="F137" i="2"/>
  <c r="C54" i="2"/>
  <c r="E16" i="13"/>
  <c r="C16" i="13" s="1"/>
  <c r="J249" i="1"/>
  <c r="E83" i="2"/>
  <c r="C70" i="2"/>
  <c r="C73" i="2" s="1"/>
  <c r="E32" i="2"/>
  <c r="E43" i="2" s="1"/>
  <c r="C38" i="10"/>
  <c r="I535" i="1"/>
  <c r="L248" i="1"/>
  <c r="C29" i="10"/>
  <c r="G22" i="2"/>
  <c r="G32" i="2" s="1"/>
  <c r="J33" i="1"/>
  <c r="F542" i="1"/>
  <c r="C17" i="10"/>
  <c r="D95" i="2"/>
  <c r="I185" i="1"/>
  <c r="G620" i="1" s="1"/>
  <c r="J620" i="1" s="1"/>
  <c r="G155" i="2"/>
  <c r="F95" i="2"/>
  <c r="F96" i="2" s="1"/>
  <c r="E96" i="2"/>
  <c r="J37" i="1"/>
  <c r="I450" i="1"/>
  <c r="I451" i="1" s="1"/>
  <c r="H632" i="1" s="1"/>
  <c r="C19" i="2"/>
  <c r="L343" i="1"/>
  <c r="E129" i="2"/>
  <c r="E136" i="2" s="1"/>
  <c r="L221" i="1"/>
  <c r="G650" i="1" s="1"/>
  <c r="G33" i="13"/>
  <c r="L419" i="1"/>
  <c r="L426" i="1" s="1"/>
  <c r="G628" i="1" s="1"/>
  <c r="J628" i="1" s="1"/>
  <c r="E107" i="2"/>
  <c r="F42" i="2"/>
  <c r="F43" i="2" s="1"/>
  <c r="F161" i="1"/>
  <c r="C39" i="10" s="1"/>
  <c r="C77" i="2"/>
  <c r="C83" i="2" s="1"/>
  <c r="G31" i="13"/>
  <c r="K330" i="1"/>
  <c r="K344" i="1" s="1"/>
  <c r="J615" i="1"/>
  <c r="G612" i="1"/>
  <c r="J612" i="1" s="1"/>
  <c r="K490" i="1"/>
  <c r="J632" i="1"/>
  <c r="G73" i="2"/>
  <c r="G96" i="2" s="1"/>
  <c r="E111" i="2"/>
  <c r="C103" i="2"/>
  <c r="J635" i="1"/>
  <c r="K493" i="1"/>
  <c r="D156" i="2"/>
  <c r="C43" i="2"/>
  <c r="K539" i="1"/>
  <c r="K542" i="1" s="1"/>
  <c r="F653" i="1"/>
  <c r="I653" i="1" s="1"/>
  <c r="L604" i="1"/>
  <c r="C25" i="10"/>
  <c r="C124" i="2"/>
  <c r="E120" i="2"/>
  <c r="J640" i="1"/>
  <c r="J535" i="1"/>
  <c r="E19" i="2"/>
  <c r="L519" i="1"/>
  <c r="H25" i="13"/>
  <c r="G621" i="1"/>
  <c r="J621" i="1" s="1"/>
  <c r="G156" i="2"/>
  <c r="D55" i="2"/>
  <c r="D96" i="2" s="1"/>
  <c r="A40" i="12"/>
  <c r="J609" i="1"/>
  <c r="K595" i="1"/>
  <c r="G638" i="1" s="1"/>
  <c r="G150" i="2"/>
  <c r="C55" i="2"/>
  <c r="C96" i="2" s="1"/>
  <c r="L320" i="1"/>
  <c r="H650" i="1" s="1"/>
  <c r="I652" i="1"/>
  <c r="D5" i="13"/>
  <c r="C123" i="2"/>
  <c r="C136" i="2" s="1"/>
  <c r="H637" i="1"/>
  <c r="J637" i="1" s="1"/>
  <c r="L534" i="1"/>
  <c r="C106" i="2"/>
  <c r="C21" i="10"/>
  <c r="L524" i="1"/>
  <c r="L535" i="1" s="1"/>
  <c r="B153" i="2"/>
  <c r="G153" i="2" s="1"/>
  <c r="C114" i="2"/>
  <c r="E105" i="2"/>
  <c r="H652" i="1"/>
  <c r="C20" i="10"/>
  <c r="G542" i="1"/>
  <c r="F104" i="1"/>
  <c r="F185" i="1" s="1"/>
  <c r="G617" i="1" s="1"/>
  <c r="J617" i="1" s="1"/>
  <c r="G9" i="2"/>
  <c r="G19" i="2" s="1"/>
  <c r="C35" i="10"/>
  <c r="L350" i="1"/>
  <c r="F33" i="13"/>
  <c r="C116" i="2"/>
  <c r="C101" i="2"/>
  <c r="C107" i="2" s="1"/>
  <c r="C13" i="10"/>
  <c r="C16" i="10"/>
  <c r="E8" i="13"/>
  <c r="C112" i="2"/>
  <c r="C120" i="2" s="1"/>
  <c r="C15" i="10"/>
  <c r="L282" i="1"/>
  <c r="F650" i="1" s="1"/>
  <c r="C12" i="10"/>
  <c r="I650" i="1" l="1"/>
  <c r="E137" i="2"/>
  <c r="C137" i="2"/>
  <c r="C5" i="13"/>
  <c r="D33" i="13"/>
  <c r="D36" i="13" s="1"/>
  <c r="C25" i="13"/>
  <c r="H33" i="13"/>
  <c r="H636" i="1"/>
  <c r="J636" i="1" s="1"/>
  <c r="G627" i="1"/>
  <c r="J627" i="1" s="1"/>
  <c r="L249" i="1"/>
  <c r="L263" i="1" s="1"/>
  <c r="G622" i="1" s="1"/>
  <c r="J622" i="1" s="1"/>
  <c r="G651" i="1"/>
  <c r="G654" i="1" s="1"/>
  <c r="H651" i="1"/>
  <c r="H654" i="1" s="1"/>
  <c r="D119" i="2"/>
  <c r="D120" i="2" s="1"/>
  <c r="D137" i="2" s="1"/>
  <c r="L354" i="1"/>
  <c r="D29" i="13"/>
  <c r="C29" i="13" s="1"/>
  <c r="F651" i="1"/>
  <c r="H638" i="1"/>
  <c r="J638" i="1" s="1"/>
  <c r="J263" i="1"/>
  <c r="C8" i="13"/>
  <c r="E33" i="13"/>
  <c r="D35" i="13" s="1"/>
  <c r="C36" i="10"/>
  <c r="L330" i="1"/>
  <c r="L344" i="1" s="1"/>
  <c r="G623" i="1" s="1"/>
  <c r="J623" i="1" s="1"/>
  <c r="D31" i="13"/>
  <c r="C31" i="13" s="1"/>
  <c r="G36" i="2"/>
  <c r="G42" i="2" s="1"/>
  <c r="G43" i="2" s="1"/>
  <c r="J43" i="1"/>
  <c r="H662" i="1" l="1"/>
  <c r="H657" i="1"/>
  <c r="G657" i="1"/>
  <c r="G662" i="1"/>
  <c r="D36" i="10"/>
  <c r="J44" i="1"/>
  <c r="H611" i="1" s="1"/>
  <c r="J611" i="1" s="1"/>
  <c r="G616" i="1"/>
  <c r="C41" i="10"/>
  <c r="I651" i="1"/>
  <c r="I654" i="1"/>
  <c r="G625" i="1"/>
  <c r="J625" i="1" s="1"/>
  <c r="C27" i="10"/>
  <c r="F654" i="1"/>
  <c r="J616" i="1" l="1"/>
  <c r="H646" i="1"/>
  <c r="C28" i="10"/>
  <c r="I662" i="1"/>
  <c r="C7" i="10" s="1"/>
  <c r="I657" i="1"/>
  <c r="D40" i="10"/>
  <c r="D37" i="10"/>
  <c r="D38" i="10"/>
  <c r="D35" i="10"/>
  <c r="D39" i="10"/>
  <c r="F662" i="1"/>
  <c r="C4" i="10" s="1"/>
  <c r="F657" i="1"/>
  <c r="D41" i="10" l="1"/>
  <c r="D22" i="10"/>
  <c r="C30" i="10"/>
  <c r="D23" i="10"/>
  <c r="D18" i="10"/>
  <c r="D26" i="10"/>
  <c r="D10" i="10"/>
  <c r="D11" i="10"/>
  <c r="D24" i="10"/>
  <c r="D19" i="10"/>
  <c r="D25" i="10"/>
  <c r="D12" i="10"/>
  <c r="D16" i="10"/>
  <c r="D15" i="10"/>
  <c r="D13" i="10"/>
  <c r="D21" i="10"/>
  <c r="D17" i="10"/>
  <c r="D20" i="10"/>
  <c r="D27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25F74707-9DA8-4BB4-BF79-77213326D8AD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2ACE1B2-A6C2-431B-82E8-93FB1E077576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7FD17F7B-B03F-404D-8D50-7CC9C4DB1111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20DC46A7-5123-4FC7-9890-3618851BD51A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709162ED-51C6-497B-BD49-CC9E8451A004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B2D48909-8354-4046-ADB2-86C5AE987C32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1CEC516A-19EE-407D-A13C-6D6908008DB9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6B16A265-B5C0-4598-847D-B31E3B667138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F2BD308C-A74A-45F3-81B3-4DF98618A301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ACC1DD10-B0CF-4F59-AE93-62F58D937191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157AE4EF-0EDB-4480-9D9E-875D3EAB19BF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9EDF1E20-7FBF-4145-8063-91C5B4CA822E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<sst xmlns="http://schemas.openxmlformats.org/spreadsheetml/2006/main" count="3862" uniqueCount="897">
  <si>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</si>
  <si>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</si>
  <si>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</si>
  <si>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</si>
  <si>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</si>
  <si>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</si>
  <si>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</si>
  <si>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</si>
  <si>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</si>
  <si>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</si>
  <si>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</si>
  <si>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</si>
  <si>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</si>
  <si>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</si>
  <si>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</si>
  <si>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</si>
  <si>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</si>
  <si>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</si>
  <si>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</si>
  <si>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</si>
  <si>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</si>
  <si>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</si>
  <si>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</si>
  <si>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</si>
  <si>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</si>
  <si>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</si>
  <si>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</si>
  <si>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</si>
  <si>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</si>
  <si>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</si>
  <si>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</si>
  <si>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</si>
  <si>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</si>
  <si>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</si>
  <si>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</si>
  <si>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</si>
  <si>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</si>
  <si>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</si>
  <si>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</si>
  <si>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</si>
  <si>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</si>
  <si>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</si>
  <si>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</si>
  <si>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</si>
  <si>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</si>
  <si>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</si>
  <si>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</si>
  <si>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</si>
  <si>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</si>
  <si>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</si>
  <si>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</si>
  <si>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</si>
  <si>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</si>
  <si>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</si>
  <si>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</si>
  <si>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</si>
  <si>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</si>
  <si>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</si>
  <si>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</si>
  <si>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</si>
  <si>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</si>
  <si>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</si>
  <si>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</si>
  <si>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</si>
  <si>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</si>
  <si>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</si>
  <si>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</si>
  <si>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</si>
  <si>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</si>
  <si>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</si>
  <si>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</si>
  <si>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</si>
  <si>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</si>
  <si>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</si>
  <si>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</si>
  <si>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</si>
  <si>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</si>
  <si>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</si>
  <si>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</si>
  <si>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</si>
  <si>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</si>
  <si>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</si>
  <si>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</si>
  <si>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</si>
  <si>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</si>
  <si>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</si>
  <si>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</si>
  <si>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</si>
  <si>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</si>
  <si>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</si>
  <si>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</si>
  <si>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</si>
  <si>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</si>
  <si>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</si>
  <si>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</si>
  <si>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</si>
  <si>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</si>
  <si>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</si>
  <si>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</si>
  <si>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</si>
  <si>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</si>
  <si>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</si>
  <si>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</si>
  <si>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</si>
  <si>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</si>
  <si>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</si>
  <si>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</si>
  <si>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</si>
  <si>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</si>
  <si>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</si>
  <si>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</si>
  <si>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</si>
  <si>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</si>
  <si>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</si>
  <si>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</si>
  <si>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</si>
  <si>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</si>
  <si>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</si>
  <si>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</si>
  <si>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</si>
  <si>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</si>
  <si>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</si>
  <si>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</si>
  <si>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</si>
  <si>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</si>
  <si>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</si>
  <si>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</si>
  <si>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</si>
  <si>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</si>
  <si>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</si>
  <si>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</si>
  <si>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</si>
  <si>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</si>
  <si>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</si>
  <si>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</si>
  <si>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</si>
  <si>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</si>
  <si>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</si>
  <si>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</si>
  <si>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</si>
  <si>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</si>
  <si>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</si>
  <si>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</si>
  <si>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</si>
  <si>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</si>
  <si>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</si>
  <si>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</si>
  <si>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</si>
  <si>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</si>
  <si>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</si>
  <si>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</si>
  <si>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</si>
  <si>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</si>
  <si>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</si>
  <si>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</si>
  <si>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</si>
  <si>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</si>
  <si>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</si>
  <si>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</si>
  <si>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</si>
  <si>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</si>
  <si>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</si>
  <si>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</si>
  <si>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</si>
  <si>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</si>
  <si>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</si>
  <si>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</si>
  <si>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</si>
  <si>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</si>
  <si>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</si>
  <si>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</si>
  <si>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</si>
  <si>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</si>
  <si>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</si>
  <si>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</si>
  <si>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</si>
  <si>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</si>
  <si>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</si>
  <si>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</si>
  <si>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</si>
  <si>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</si>
  <si>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</si>
  <si>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</si>
  <si>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</si>
  <si>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</si>
  <si>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</si>
  <si>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</si>
  <si>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</si>
  <si>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</si>
  <si>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</si>
  <si>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</si>
  <si>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</si>
  <si>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</si>
  <si>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</si>
  <si>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</si>
  <si>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</si>
  <si>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</si>
  <si>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</si>
  <si>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</si>
  <si>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</si>
  <si>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</si>
  <si>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</si>
  <si>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</si>
  <si>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</si>
  <si>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</si>
  <si>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</si>
  <si>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</si>
  <si>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</si>
  <si>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</si>
  <si>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</si>
  <si>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</si>
  <si>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</si>
  <si>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</si>
  <si>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</si>
  <si>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</si>
  <si>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</si>
  <si>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</si>
  <si>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</si>
  <si>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</si>
  <si>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</si>
  <si>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</si>
  <si>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</si>
  <si>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</si>
  <si>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</si>
  <si>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</si>
  <si>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</si>
  <si>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</si>
  <si>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</si>
  <si>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</si>
  <si>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</si>
  <si>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</si>
  <si>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</si>
  <si>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</si>
  <si>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</si>
  <si>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</si>
  <si>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</si>
  <si>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</si>
  <si>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</si>
  <si>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</si>
  <si>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</si>
  <si>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</si>
  <si>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</si>
  <si>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</si>
  <si>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</si>
  <si>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</si>
  <si>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</si>
  <si>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</si>
  <si>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</si>
  <si>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</si>
  <si>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</si>
  <si>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</si>
  <si>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</si>
  <si>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</si>
  <si>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</si>
  <si>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</si>
  <si>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</si>
  <si>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</si>
  <si>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</si>
  <si>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</si>
  <si>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</si>
  <si>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</si>
  <si>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</si>
  <si>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</si>
  <si>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</si>
  <si>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</si>
  <si>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</si>
  <si>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</si>
  <si>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</si>
  <si>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</si>
  <si>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</si>
  <si>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</si>
  <si>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</si>
  <si>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</si>
  <si>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</si>
  <si>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</si>
  <si>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</si>
  <si>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</si>
  <si>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</si>
  <si>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</si>
  <si>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</si>
  <si>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</si>
  <si>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</si>
  <si>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</si>
  <si>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</si>
  <si>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</si>
  <si>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</si>
  <si>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</si>
  <si>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</si>
  <si>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</si>
  <si>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</si>
  <si>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</si>
  <si>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</si>
  <si>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</si>
  <si>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</si>
  <si>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</si>
  <si>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</si>
  <si>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</si>
  <si>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</si>
  <si>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</si>
  <si>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</si>
  <si>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</si>
  <si>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</si>
  <si>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</si>
  <si>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</si>
  <si>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</si>
  <si>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</si>
  <si>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</si>
  <si>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</si>
  <si>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</si>
  <si>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</si>
  <si>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</si>
  <si>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</si>
  <si>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</si>
  <si>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</si>
  <si>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</si>
  <si>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</si>
  <si>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</si>
  <si>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</si>
  <si>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</si>
  <si>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</si>
  <si>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</si>
  <si>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</si>
  <si>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</si>
  <si>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</si>
  <si>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</si>
  <si>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</si>
  <si>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</si>
  <si>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</si>
  <si>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</si>
  <si>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</si>
  <si>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</si>
  <si>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</si>
  <si>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</si>
  <si>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</si>
  <si>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</si>
  <si>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</si>
  <si>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</si>
  <si>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</si>
  <si>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</si>
  <si>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</si>
  <si>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</si>
  <si>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</si>
  <si>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</si>
  <si>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</si>
  <si>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</si>
  <si>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</si>
  <si>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</si>
  <si>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</si>
  <si>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</si>
  <si>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</si>
  <si>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</si>
  <si>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</si>
  <si>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</si>
  <si>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</si>
  <si>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</si>
  <si>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</si>
  <si>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</si>
  <si>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</si>
  <si>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</si>
  <si>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</si>
  <si>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</si>
  <si>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</si>
  <si>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</si>
  <si>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</si>
  <si>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</si>
  <si>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</si>
  <si>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</si>
  <si>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</si>
  <si>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</si>
  <si>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</si>
  <si>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</si>
  <si>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</si>
  <si>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</si>
  <si>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</si>
  <si>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</si>
  <si>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</si>
  <si>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</si>
  <si>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</si>
  <si>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</si>
  <si>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</si>
  <si>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</si>
  <si>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</si>
  <si>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</si>
  <si>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</si>
  <si>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</si>
  <si>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</si>
  <si>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</si>
  <si>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</si>
  <si>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</si>
  <si>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</si>
  <si>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</si>
  <si>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</si>
  <si>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</si>
  <si>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</si>
  <si>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</si>
  <si>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</si>
  <si>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</si>
  <si>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</si>
  <si>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</si>
  <si>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</si>
  <si>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</si>
  <si>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</si>
  <si>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</si>
  <si>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</si>
  <si>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</si>
  <si>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</si>
  <si>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</si>
  <si>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</si>
  <si>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</si>
  <si>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</si>
  <si>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</si>
  <si>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</si>
  <si>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</si>
  <si>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</si>
  <si>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</si>
  <si>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</si>
  <si>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</si>
  <si>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</si>
  <si>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</si>
  <si>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</si>
  <si>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</si>
  <si>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</si>
  <si>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</si>
  <si>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</si>
  <si>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</si>
  <si>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</si>
  <si>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</si>
  <si>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</si>
  <si>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</si>
  <si>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</si>
  <si>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</si>
  <si>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</si>
  <si>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</si>
  <si>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</si>
  <si>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</si>
  <si>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</si>
  <si>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</si>
  <si>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</si>
  <si>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</si>
  <si>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</si>
  <si>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</si>
  <si>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</si>
  <si>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</si>
  <si>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</si>
  <si>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</si>
  <si>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</si>
  <si>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</si>
  <si>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</si>
  <si>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</si>
  <si>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</si>
  <si>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</si>
  <si>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</si>
  <si>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</si>
  <si>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</si>
  <si>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</si>
  <si>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</si>
  <si>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</si>
  <si>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</si>
  <si>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</si>
  <si>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</si>
  <si>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</si>
  <si>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</si>
  <si>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</si>
  <si>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</si>
  <si>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</si>
  <si>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</si>
  <si>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</si>
  <si>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</si>
  <si>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</si>
  <si>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</si>
  <si>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</si>
  <si>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</si>
  <si>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</si>
  <si>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</si>
  <si>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</si>
  <si>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</si>
  <si>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</si>
  <si>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</si>
  <si>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</si>
  <si>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</si>
  <si>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</si>
  <si>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</si>
  <si>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</si>
  <si>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</si>
  <si>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</si>
  <si>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</si>
  <si>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</si>
  <si>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</si>
  <si>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</si>
  <si>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</si>
  <si>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</si>
  <si>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</si>
  <si>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</si>
  <si>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</si>
  <si>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</si>
  <si>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</si>
  <si>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</si>
  <si>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</si>
  <si>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</si>
  <si>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</si>
  <si>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</si>
  <si>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</si>
  <si>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</si>
  <si>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</si>
  <si>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</si>
  <si>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</si>
  <si>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</si>
  <si>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</si>
  <si>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</si>
  <si>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</si>
  <si>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</si>
  <si>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</si>
  <si>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</si>
  <si>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</si>
  <si>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</si>
  <si>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</si>
  <si>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</si>
  <si>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</si>
  <si>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</si>
  <si>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</si>
  <si>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</si>
  <si>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</si>
  <si>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</si>
  <si>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</si>
  <si>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</si>
  <si>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</si>
  <si>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</si>
  <si>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</si>
  <si>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</si>
  <si>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</si>
  <si>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</si>
  <si>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</si>
  <si>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</si>
  <si>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</si>
  <si>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</si>
  <si>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</si>
  <si>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</si>
  <si>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</si>
  <si>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</si>
  <si>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</si>
  <si>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</si>
  <si>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</si>
  <si>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</si>
  <si>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</si>
  <si>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</si>
  <si>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</si>
  <si>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</si>
  <si>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</si>
  <si>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</si>
  <si>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</si>
  <si>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</si>
  <si>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</si>
  <si>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</si>
  <si>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</si>
  <si>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</si>
  <si>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</si>
  <si>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</si>
  <si>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</si>
  <si>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</si>
  <si>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</si>
  <si>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</si>
  <si>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</si>
  <si>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</si>
  <si>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</si>
  <si>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</si>
  <si>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</si>
  <si>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</si>
  <si>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</si>
  <si>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</si>
  <si>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</si>
  <si>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</si>
  <si>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</si>
  <si>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</si>
  <si>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</si>
  <si>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</si>
  <si>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</si>
  <si>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</si>
  <si>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</si>
  <si>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</si>
  <si>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</si>
  <si>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</si>
  <si>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</si>
  <si>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</si>
  <si>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</si>
  <si>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</si>
  <si>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</si>
  <si>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</si>
  <si>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</si>
  <si>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</si>
  <si>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</si>
  <si>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</si>
  <si>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</si>
  <si>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</si>
  <si>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</si>
  <si>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</si>
  <si>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</si>
  <si>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</si>
  <si>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</si>
  <si>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</si>
  <si>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</si>
  <si>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</si>
  <si>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</si>
  <si>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</si>
  <si>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</si>
  <si>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</si>
  <si>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</si>
  <si>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</si>
  <si>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</si>
  <si>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</si>
  <si>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</si>
  <si>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</si>
  <si>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</si>
  <si>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</si>
  <si>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</si>
  <si>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</si>
  <si>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</si>
  <si>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</si>
  <si>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</si>
  <si>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</si>
  <si>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</si>
  <si>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</si>
  <si>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</si>
  <si>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</si>
  <si>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</si>
  <si>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</si>
  <si>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</si>
  <si>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</si>
  <si>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</si>
  <si>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</si>
  <si>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</si>
  <si>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</si>
  <si>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</si>
  <si>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</si>
  <si>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</si>
  <si>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</si>
  <si>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</si>
  <si>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</si>
  <si>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</si>
  <si>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</si>
  <si>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</si>
  <si>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</si>
  <si>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</si>
  <si>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</si>
  <si>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</si>
  <si>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</si>
  <si>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</si>
  <si>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</si>
  <si>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</si>
  <si>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</si>
  <si>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</si>
  <si>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</si>
  <si>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</si>
  <si>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</si>
  <si>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</si>
  <si>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</si>
  <si>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</si>
  <si>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</si>
  <si>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</si>
  <si>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</si>
  <si>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</si>
  <si>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</si>
  <si>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</si>
  <si>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</si>
  <si>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</si>
  <si>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</si>
  <si>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</si>
  <si>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</si>
  <si>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</si>
  <si>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</si>
  <si>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</si>
  <si>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</si>
  <si>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</si>
  <si>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</si>
  <si>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</si>
  <si>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</si>
  <si>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</si>
  <si>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</si>
  <si>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</si>
  <si>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</si>
  <si>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</si>
  <si>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</si>
  <si>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</si>
  <si>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</si>
  <si>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</si>
  <si>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</si>
  <si>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</si>
  <si>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</si>
  <si>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</si>
  <si>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</si>
  <si>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</si>
  <si>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</si>
  <si>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</si>
  <si>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</si>
  <si>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</si>
  <si>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</si>
  <si>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</si>
  <si>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</si>
  <si>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</si>
  <si>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</si>
  <si>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</si>
  <si>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</si>
  <si>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</si>
  <si>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</si>
  <si>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</si>
  <si>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</si>
  <si>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</si>
  <si>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</si>
  <si>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</si>
  <si>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</si>
  <si>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</si>
  <si>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</si>
  <si>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</si>
  <si>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</si>
  <si>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</si>
  <si>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</si>
  <si>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</si>
  <si>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</si>
  <si>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</si>
  <si>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</si>
  <si>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</si>
  <si>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</si>
  <si>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</si>
  <si>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</si>
  <si>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</si>
  <si>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</si>
  <si>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</si>
  <si>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</si>
  <si>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</si>
  <si>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</si>
  <si>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</si>
  <si>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</si>
  <si>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</si>
  <si>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</si>
  <si>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</si>
  <si>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</si>
  <si>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</si>
  <si>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</si>
  <si>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</si>
  <si>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</si>
  <si>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</si>
  <si>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</si>
  <si>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</si>
  <si>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</si>
  <si>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</si>
  <si>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</si>
  <si>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</si>
  <si>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</si>
  <si>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</si>
  <si>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</si>
  <si>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</si>
  <si>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</si>
  <si>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</si>
  <si>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</si>
  <si>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</si>
  <si>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</si>
  <si>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</si>
  <si>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</si>
  <si>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</si>
  <si>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</si>
  <si>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</si>
  <si>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</si>
  <si>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</si>
  <si>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</si>
  <si>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</si>
  <si>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</si>
  <si>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</si>
  <si>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</si>
  <si>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</si>
  <si>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</si>
  <si>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</si>
  <si>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</si>
  <si>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</si>
  <si>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</si>
  <si>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</si>
  <si>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</si>
  <si>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</si>
  <si>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</si>
  <si>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</si>
  <si>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</si>
  <si>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</si>
  <si>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</si>
  <si>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</si>
  <si>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</si>
  <si>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</si>
  <si>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</si>
  <si>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</si>
  <si>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</si>
  <si>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</si>
  <si>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</si>
  <si>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</si>
  <si>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</si>
  <si>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</si>
  <si>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</si>
  <si>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</si>
  <si>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</si>
  <si>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</si>
  <si>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</si>
  <si>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</si>
  <si>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</si>
  <si>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</si>
  <si>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</si>
  <si>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</si>
  <si>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</si>
  <si>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</si>
  <si>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</si>
  <si>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</si>
  <si>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</si>
  <si>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</si>
  <si>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</si>
  <si>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</si>
  <si>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</si>
  <si>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</si>
  <si>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</si>
  <si>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</si>
  <si>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</si>
  <si>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</si>
  <si>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</si>
  <si>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</si>
  <si>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</si>
  <si>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</si>
  <si>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</si>
  <si>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</si>
  <si>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</si>
  <si>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</si>
  <si>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</si>
  <si>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</si>
  <si>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</si>
  <si>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</si>
  <si>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</si>
  <si>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</si>
  <si>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</si>
  <si>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</si>
  <si>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</si>
  <si>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</si>
  <si>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</si>
  <si>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</si>
  <si>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</si>
  <si>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</si>
  <si>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</si>
  <si>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</si>
  <si>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</si>
  <si>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</si>
  <si>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</si>
  <si>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</si>
  <si>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</si>
  <si>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</si>
  <si>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</si>
  <si>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</si>
  <si>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</si>
  <si>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</si>
  <si>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</si>
  <si>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</si>
  <si>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</si>
  <si>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</si>
  <si>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</si>
  <si>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</si>
  <si>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</si>
  <si>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</si>
  <si>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</si>
  <si>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</si>
  <si>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</si>
  <si>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</si>
  <si>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</si>
  <si>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</si>
  <si>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</si>
  <si>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</si>
  <si>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</si>
  <si>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</si>
  <si>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</si>
  <si>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</si>
  <si>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</si>
  <si>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</si>
  <si>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</si>
  <si>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</si>
  <si>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</si>
  <si>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</si>
  <si>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</si>
  <si>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</si>
  <si>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</si>
  <si>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</si>
  <si>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</si>
  <si>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</si>
  <si>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</si>
  <si>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</si>
  <si>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</si>
  <si>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</si>
  <si>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</si>
  <si>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</si>
  <si>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</si>
  <si>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</si>
  <si>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</si>
  <si>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</si>
  <si>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</si>
  <si>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</si>
  <si>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8/94</t>
  </si>
  <si>
    <t>8/14</t>
  </si>
  <si>
    <t>Hollis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</si>
</sst>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6FBE-F020-476B-82C7-922BEBF35BB9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F570" sqref="F5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259</v>
      </c>
      <c r="C2" s="21">
        <v>289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477226.77</v>
      </c>
      <c r="G9" s="18">
        <v>44989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468.79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229719.39</v>
      </c>
      <c r="G12" s="18"/>
      <c r="H12" s="18"/>
      <c r="I12" s="18"/>
      <c r="J12" s="67">
        <f>SUM(I433)</f>
        <v>342316.52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9968.0400000000009</v>
      </c>
      <c r="G13" s="18">
        <v>2511</v>
      </c>
      <c r="H13" s="18">
        <v>120483.14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2156.1999999999998</v>
      </c>
      <c r="G14" s="18">
        <v>1798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3981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2295.0100000000002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721834.2</v>
      </c>
      <c r="G19" s="41">
        <f>SUM(G9:G18)</f>
        <v>53279</v>
      </c>
      <c r="H19" s="41">
        <f>SUM(H9:H18)</f>
        <v>120483.14</v>
      </c>
      <c r="I19" s="41">
        <f>SUM(I9:I18)</f>
        <v>0</v>
      </c>
      <c r="J19" s="41">
        <f>SUM(J9:J18)</f>
        <v>342316.52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13604</v>
      </c>
      <c r="H23" s="18">
        <v>95691.45</v>
      </c>
      <c r="I23" s="18"/>
      <c r="J23" s="67">
        <f>SUM(I440)</f>
        <v>126359.72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1505.54</v>
      </c>
      <c r="G24" s="18"/>
      <c r="H24" s="18">
        <v>160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80528.3</v>
      </c>
      <c r="G25" s="18">
        <v>227</v>
      </c>
      <c r="H25" s="18">
        <v>8345.6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33326.5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33170.15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11784</v>
      </c>
      <c r="H31" s="18">
        <v>8766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>
        <v>5776.53</v>
      </c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148530.49</v>
      </c>
      <c r="G33" s="41">
        <f>SUM(G23:G32)</f>
        <v>25615</v>
      </c>
      <c r="H33" s="41">
        <f>SUM(H23:H32)</f>
        <v>118739.58</v>
      </c>
      <c r="I33" s="41">
        <f>SUM(I23:I32)</f>
        <v>0</v>
      </c>
      <c r="J33" s="41">
        <f>SUM(J23:J32)</f>
        <v>126359.72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3981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89425.22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12000</v>
      </c>
      <c r="G41" s="18">
        <v>23683</v>
      </c>
      <c r="H41" s="18">
        <v>1743.56</v>
      </c>
      <c r="I41" s="18"/>
      <c r="J41" s="13">
        <f>SUM(I449)</f>
        <v>215956.8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471878.49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573303.71</v>
      </c>
      <c r="G43" s="41">
        <f>SUM(G35:G42)</f>
        <v>27664</v>
      </c>
      <c r="H43" s="41">
        <f>SUM(H35:H42)</f>
        <v>1743.56</v>
      </c>
      <c r="I43" s="41">
        <f>SUM(I35:I42)</f>
        <v>0</v>
      </c>
      <c r="J43" s="41">
        <f>SUM(J35:J42)</f>
        <v>215956.8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721834.2</v>
      </c>
      <c r="G44" s="41">
        <f>G43+G33</f>
        <v>53279</v>
      </c>
      <c r="H44" s="41">
        <f>H43+H33</f>
        <v>120483.14</v>
      </c>
      <c r="I44" s="41">
        <f>I43+I33</f>
        <v>0</v>
      </c>
      <c r="J44" s="41">
        <f>J43+J33</f>
        <v>342316.52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7856430</v>
      </c>
      <c r="G49" s="18"/>
      <c r="H49" s="18"/>
      <c r="I49" s="18"/>
      <c r="J49" s="18">
        <v>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7856430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31380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>
        <v>8895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31380</v>
      </c>
      <c r="G71" s="45" t="s">
        <v>312</v>
      </c>
      <c r="H71" s="41">
        <f>SUM(H55:H70)</f>
        <v>8895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1667.69</v>
      </c>
      <c r="G88" s="18"/>
      <c r="H88" s="18"/>
      <c r="I88" s="18"/>
      <c r="J88" s="18">
        <v>396.91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203108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8000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4000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>
        <v>5</v>
      </c>
      <c r="H102" s="18">
        <v>1000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9667.69</v>
      </c>
      <c r="G103" s="41">
        <f>SUM(G88:G102)</f>
        <v>203113</v>
      </c>
      <c r="H103" s="41">
        <f>SUM(H88:H102)</f>
        <v>5000</v>
      </c>
      <c r="I103" s="41">
        <f>SUM(I88:I102)</f>
        <v>0</v>
      </c>
      <c r="J103" s="41">
        <f>SUM(J88:J102)</f>
        <v>396.91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7897477.6900000004</v>
      </c>
      <c r="G104" s="41">
        <f>G52+G103</f>
        <v>203113</v>
      </c>
      <c r="H104" s="41">
        <f>H52+H71+H86+H103</f>
        <v>13895</v>
      </c>
      <c r="I104" s="41">
        <f>I52+I103</f>
        <v>0</v>
      </c>
      <c r="J104" s="41">
        <f>J52+J103</f>
        <v>396.91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963193.25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1400376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34934.75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2398504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63680.59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105170.62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2274.64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3375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168851.21</v>
      </c>
      <c r="G128" s="41">
        <f>SUM(G115:G127)</f>
        <v>2274.64</v>
      </c>
      <c r="H128" s="41">
        <f>SUM(H115:H127)</f>
        <v>3375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2567355.21</v>
      </c>
      <c r="G132" s="41">
        <f>G113+SUM(G128:G129)</f>
        <v>2274.64</v>
      </c>
      <c r="H132" s="41">
        <f>H113+SUM(H128:H131)</f>
        <v>3375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8968.9699999999993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33660.449999999997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23549.29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125794.58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44445.91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7153.07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44445.91</v>
      </c>
      <c r="G154" s="41">
        <f>SUM(G142:G153)</f>
        <v>30702.36</v>
      </c>
      <c r="H154" s="41">
        <f>SUM(H142:H153)</f>
        <v>168424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44445.91</v>
      </c>
      <c r="G161" s="41">
        <f>G139+G154+SUM(G155:G160)</f>
        <v>30702.36</v>
      </c>
      <c r="H161" s="41">
        <f>H139+H154+SUM(H155:H160)</f>
        <v>168424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79000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79000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135.52000000000001</v>
      </c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135.52000000000001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135.52000000000001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79000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10509414.33</v>
      </c>
      <c r="G185" s="47">
        <f>G104+G132+G161+G184</f>
        <v>236090</v>
      </c>
      <c r="H185" s="47">
        <f>H104+H132+H161+H184</f>
        <v>185694</v>
      </c>
      <c r="I185" s="47">
        <f>I104+I132+I161+I184</f>
        <v>0</v>
      </c>
      <c r="J185" s="47">
        <f>J104+J132+J184</f>
        <v>79396.91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2870458.59</v>
      </c>
      <c r="G189" s="18">
        <v>858956.49</v>
      </c>
      <c r="H189" s="18">
        <v>14809.56</v>
      </c>
      <c r="I189" s="18">
        <v>110020.13</v>
      </c>
      <c r="J189" s="18">
        <v>64793.89</v>
      </c>
      <c r="K189" s="18">
        <v>929</v>
      </c>
      <c r="L189" s="19">
        <f>SUM(F189:K189)</f>
        <v>3919967.66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1256418.76</v>
      </c>
      <c r="G190" s="18">
        <v>373518.44</v>
      </c>
      <c r="H190" s="18">
        <v>238940.48</v>
      </c>
      <c r="I190" s="18">
        <v>8878.8799999999992</v>
      </c>
      <c r="J190" s="18">
        <v>12095.45</v>
      </c>
      <c r="K190" s="18"/>
      <c r="L190" s="19">
        <f>SUM(F190:K190)</f>
        <v>1889852.0099999998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650330.79</v>
      </c>
      <c r="G194" s="18">
        <v>193335.65</v>
      </c>
      <c r="H194" s="18">
        <v>116256.32000000001</v>
      </c>
      <c r="I194" s="18">
        <v>4710.97</v>
      </c>
      <c r="J194" s="18">
        <v>782.58</v>
      </c>
      <c r="K194" s="18">
        <v>414.39</v>
      </c>
      <c r="L194" s="19">
        <f t="shared" ref="L194:L200" si="0">SUM(F194:K194)</f>
        <v>965830.7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189810.38</v>
      </c>
      <c r="G195" s="18">
        <f>56428.38+57578.62</f>
        <v>114007</v>
      </c>
      <c r="H195" s="18">
        <v>45356.29</v>
      </c>
      <c r="I195" s="18">
        <v>98505.69</v>
      </c>
      <c r="J195" s="18">
        <v>900</v>
      </c>
      <c r="K195" s="18"/>
      <c r="L195" s="19">
        <f t="shared" si="0"/>
        <v>448579.36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>
        <v>463794.37</v>
      </c>
      <c r="I196" s="18">
        <v>976</v>
      </c>
      <c r="J196" s="18"/>
      <c r="K196" s="18">
        <v>3516.16</v>
      </c>
      <c r="L196" s="19">
        <f t="shared" si="0"/>
        <v>468286.52999999997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411413.95</v>
      </c>
      <c r="G197" s="18">
        <v>122308.5</v>
      </c>
      <c r="H197" s="18">
        <v>59238.92</v>
      </c>
      <c r="I197" s="18">
        <v>6471.81</v>
      </c>
      <c r="J197" s="18">
        <v>1588.88</v>
      </c>
      <c r="K197" s="18">
        <v>3011</v>
      </c>
      <c r="L197" s="19">
        <f t="shared" si="0"/>
        <v>604033.06000000006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303993.56</v>
      </c>
      <c r="G199" s="18">
        <v>90373.69</v>
      </c>
      <c r="H199" s="18">
        <v>600637.79</v>
      </c>
      <c r="I199" s="18">
        <v>272799.42</v>
      </c>
      <c r="J199" s="18">
        <v>2184.9899999999998</v>
      </c>
      <c r="K199" s="18"/>
      <c r="L199" s="19">
        <f t="shared" si="0"/>
        <v>1269989.45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379681.4</v>
      </c>
      <c r="I200" s="18">
        <v>71109.95</v>
      </c>
      <c r="J200" s="18"/>
      <c r="K200" s="18"/>
      <c r="L200" s="19">
        <f t="shared" si="0"/>
        <v>450791.35000000003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5682426.0299999993</v>
      </c>
      <c r="G203" s="41">
        <f t="shared" si="1"/>
        <v>1752499.7699999998</v>
      </c>
      <c r="H203" s="41">
        <f t="shared" si="1"/>
        <v>1918715.13</v>
      </c>
      <c r="I203" s="41">
        <f t="shared" si="1"/>
        <v>573472.85</v>
      </c>
      <c r="J203" s="41">
        <f t="shared" si="1"/>
        <v>82345.790000000008</v>
      </c>
      <c r="K203" s="41">
        <f t="shared" si="1"/>
        <v>7870.5499999999993</v>
      </c>
      <c r="L203" s="41">
        <f t="shared" si="1"/>
        <v>10017330.119999999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5682426.0299999993</v>
      </c>
      <c r="G249" s="41">
        <f t="shared" si="8"/>
        <v>1752499.7699999998</v>
      </c>
      <c r="H249" s="41">
        <f t="shared" si="8"/>
        <v>1918715.13</v>
      </c>
      <c r="I249" s="41">
        <f t="shared" si="8"/>
        <v>573472.85</v>
      </c>
      <c r="J249" s="41">
        <f t="shared" si="8"/>
        <v>82345.790000000008</v>
      </c>
      <c r="K249" s="41">
        <f t="shared" si="8"/>
        <v>7870.5499999999993</v>
      </c>
      <c r="L249" s="41">
        <f t="shared" si="8"/>
        <v>10017330.119999999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181164.75</v>
      </c>
      <c r="L252" s="19">
        <f>SUM(F252:K252)</f>
        <v>181164.75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204912.75</v>
      </c>
      <c r="L253" s="19">
        <f>SUM(F253:K253)</f>
        <v>204912.75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79000</v>
      </c>
      <c r="L258" s="19">
        <f t="shared" si="9"/>
        <v>79000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465077.5</v>
      </c>
      <c r="L262" s="41">
        <f t="shared" si="9"/>
        <v>465077.5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5682426.0299999993</v>
      </c>
      <c r="G263" s="42">
        <f t="shared" si="11"/>
        <v>1752499.7699999998</v>
      </c>
      <c r="H263" s="42">
        <f t="shared" si="11"/>
        <v>1918715.13</v>
      </c>
      <c r="I263" s="42">
        <f t="shared" si="11"/>
        <v>573472.85</v>
      </c>
      <c r="J263" s="42">
        <f t="shared" si="11"/>
        <v>82345.790000000008</v>
      </c>
      <c r="K263" s="42">
        <f t="shared" si="11"/>
        <v>472948.05</v>
      </c>
      <c r="L263" s="42">
        <f t="shared" si="11"/>
        <v>10482407.619999999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18847.36</v>
      </c>
      <c r="G268" s="18">
        <v>563.12</v>
      </c>
      <c r="H268" s="18">
        <v>4767</v>
      </c>
      <c r="I268" s="18">
        <v>6005.39</v>
      </c>
      <c r="J268" s="18">
        <v>4026</v>
      </c>
      <c r="K268" s="18"/>
      <c r="L268" s="19">
        <f>SUM(F268:K268)</f>
        <v>34208.869999999995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67337.8</v>
      </c>
      <c r="G269" s="18"/>
      <c r="H269" s="18">
        <v>32749.51</v>
      </c>
      <c r="I269" s="18">
        <v>3821.8</v>
      </c>
      <c r="J269" s="18">
        <v>22009.97</v>
      </c>
      <c r="K269" s="18"/>
      <c r="L269" s="19">
        <f>SUM(F269:K269)</f>
        <v>125919.08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735</v>
      </c>
      <c r="I273" s="18">
        <v>1335.26</v>
      </c>
      <c r="J273" s="18">
        <v>860</v>
      </c>
      <c r="K273" s="18"/>
      <c r="L273" s="19">
        <f t="shared" ref="L273:L279" si="12">SUM(F273:K273)</f>
        <v>2930.26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20725.23</v>
      </c>
      <c r="I274" s="18"/>
      <c r="J274" s="18"/>
      <c r="K274" s="18"/>
      <c r="L274" s="19">
        <f t="shared" si="12"/>
        <v>20725.23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>
        <v>167</v>
      </c>
      <c r="J280" s="18"/>
      <c r="K280" s="18"/>
      <c r="L280" s="19">
        <f>SUM(F280:K280)</f>
        <v>167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86185.16</v>
      </c>
      <c r="G282" s="42">
        <f t="shared" si="13"/>
        <v>563.12</v>
      </c>
      <c r="H282" s="42">
        <f t="shared" si="13"/>
        <v>58976.739999999991</v>
      </c>
      <c r="I282" s="42">
        <f t="shared" si="13"/>
        <v>11329.45</v>
      </c>
      <c r="J282" s="42">
        <f t="shared" si="13"/>
        <v>26895.97</v>
      </c>
      <c r="K282" s="42">
        <f t="shared" si="13"/>
        <v>0</v>
      </c>
      <c r="L282" s="41">
        <f t="shared" si="13"/>
        <v>183950.44000000003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86185.16</v>
      </c>
      <c r="G330" s="41">
        <f t="shared" si="20"/>
        <v>563.12</v>
      </c>
      <c r="H330" s="41">
        <f t="shared" si="20"/>
        <v>58976.739999999991</v>
      </c>
      <c r="I330" s="41">
        <f t="shared" si="20"/>
        <v>11329.45</v>
      </c>
      <c r="J330" s="41">
        <f t="shared" si="20"/>
        <v>26895.97</v>
      </c>
      <c r="K330" s="41">
        <f t="shared" si="20"/>
        <v>0</v>
      </c>
      <c r="L330" s="41">
        <f t="shared" si="20"/>
        <v>183950.44000000003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86185.16</v>
      </c>
      <c r="G344" s="41">
        <f>G330</f>
        <v>563.12</v>
      </c>
      <c r="H344" s="41">
        <f>H330</f>
        <v>58976.739999999991</v>
      </c>
      <c r="I344" s="41">
        <f>I330</f>
        <v>11329.45</v>
      </c>
      <c r="J344" s="41">
        <f>J330</f>
        <v>26895.97</v>
      </c>
      <c r="K344" s="47">
        <f>K330+K343</f>
        <v>0</v>
      </c>
      <c r="L344" s="41">
        <f>L330+L343</f>
        <v>183950.44000000003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95980.32</v>
      </c>
      <c r="G350" s="18">
        <v>36.5</v>
      </c>
      <c r="H350" s="18">
        <f>19127.13+5960.74</f>
        <v>25087.870000000003</v>
      </c>
      <c r="I350" s="18">
        <v>92857.91</v>
      </c>
      <c r="J350" s="18">
        <v>1755.4</v>
      </c>
      <c r="K350" s="18"/>
      <c r="L350" s="13">
        <f>SUM(F350:K350)</f>
        <v>215718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95980.32</v>
      </c>
      <c r="G354" s="47">
        <f t="shared" si="22"/>
        <v>36.5</v>
      </c>
      <c r="H354" s="47">
        <f t="shared" si="22"/>
        <v>25087.870000000003</v>
      </c>
      <c r="I354" s="47">
        <f t="shared" si="22"/>
        <v>92857.91</v>
      </c>
      <c r="J354" s="47">
        <f t="shared" si="22"/>
        <v>1755.4</v>
      </c>
      <c r="K354" s="47">
        <f t="shared" si="22"/>
        <v>0</v>
      </c>
      <c r="L354" s="47">
        <f t="shared" si="22"/>
        <v>215718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84112.22</v>
      </c>
      <c r="G359" s="18"/>
      <c r="H359" s="18"/>
      <c r="I359" s="56">
        <f>SUM(F359:H359)</f>
        <v>84112.22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8745.69</v>
      </c>
      <c r="G360" s="63"/>
      <c r="H360" s="63"/>
      <c r="I360" s="56">
        <f>SUM(F360:H360)</f>
        <v>8745.69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92857.91</v>
      </c>
      <c r="G361" s="47">
        <f>SUM(G359:G360)</f>
        <v>0</v>
      </c>
      <c r="H361" s="47">
        <f>SUM(H359:H360)</f>
        <v>0</v>
      </c>
      <c r="I361" s="47">
        <f>SUM(I359:I360)</f>
        <v>92857.91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79000</v>
      </c>
      <c r="H388" s="18">
        <v>396.91</v>
      </c>
      <c r="I388" s="18"/>
      <c r="J388" s="24" t="s">
        <v>312</v>
      </c>
      <c r="K388" s="24" t="s">
        <v>312</v>
      </c>
      <c r="L388" s="56">
        <f t="shared" si="26"/>
        <v>79396.91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79000</v>
      </c>
      <c r="H393" s="47">
        <f>SUM(H387:H392)</f>
        <v>396.91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79396.91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79000</v>
      </c>
      <c r="H400" s="47">
        <f>H385+H393+H399</f>
        <v>396.91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79396.91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>
        <v>126359.72</v>
      </c>
      <c r="I414" s="18"/>
      <c r="J414" s="18"/>
      <c r="K414" s="18"/>
      <c r="L414" s="56">
        <f t="shared" si="29"/>
        <v>126359.72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126359.72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126359.72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126359.72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126359.72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>
        <v>342316.52</v>
      </c>
      <c r="H433" s="18"/>
      <c r="I433" s="56">
        <f t="shared" si="33"/>
        <v>342316.52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342316.52</v>
      </c>
      <c r="H438" s="13">
        <f>SUM(H431:H437)</f>
        <v>0</v>
      </c>
      <c r="I438" s="13">
        <f>SUM(I431:I437)</f>
        <v>342316.52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v>126359.72</v>
      </c>
      <c r="H440" s="18"/>
      <c r="I440" s="56">
        <f>SUM(F440:H440)</f>
        <v>126359.72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126359.72</v>
      </c>
      <c r="H444" s="72">
        <f>SUM(H440:H443)</f>
        <v>0</v>
      </c>
      <c r="I444" s="72">
        <f>SUM(I440:I443)</f>
        <v>126359.72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215956.8</v>
      </c>
      <c r="H449" s="18"/>
      <c r="I449" s="56">
        <f>SUM(F449:H449)</f>
        <v>215956.8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215956.8</v>
      </c>
      <c r="H450" s="83">
        <f>SUM(H446:H449)</f>
        <v>0</v>
      </c>
      <c r="I450" s="83">
        <f>SUM(I446:I449)</f>
        <v>215956.8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342316.52</v>
      </c>
      <c r="H451" s="42">
        <f>H444+H450</f>
        <v>0</v>
      </c>
      <c r="I451" s="42">
        <f>I444+I450</f>
        <v>342316.52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546297</v>
      </c>
      <c r="G455" s="18">
        <v>7292</v>
      </c>
      <c r="H455" s="18"/>
      <c r="I455" s="18"/>
      <c r="J455" s="18">
        <v>262919.61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10509414.33</v>
      </c>
      <c r="G458" s="18">
        <v>236090</v>
      </c>
      <c r="H458" s="18">
        <v>185694</v>
      </c>
      <c r="I458" s="18"/>
      <c r="J458" s="18">
        <v>79396.91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10509414.33</v>
      </c>
      <c r="G460" s="53">
        <f>SUM(G458:G459)</f>
        <v>236090</v>
      </c>
      <c r="H460" s="53">
        <f>SUM(H458:H459)</f>
        <v>185694</v>
      </c>
      <c r="I460" s="53">
        <f>SUM(I458:I459)</f>
        <v>0</v>
      </c>
      <c r="J460" s="53">
        <f>SUM(J458:J459)</f>
        <v>79396.91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10482407.619999999</v>
      </c>
      <c r="G462" s="18">
        <v>215718</v>
      </c>
      <c r="H462" s="18">
        <v>183950.44</v>
      </c>
      <c r="I462" s="18"/>
      <c r="J462" s="18">
        <v>126359.72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10482407.619999999</v>
      </c>
      <c r="G464" s="53">
        <f>SUM(G462:G463)</f>
        <v>215718</v>
      </c>
      <c r="H464" s="53">
        <f>SUM(H462:H463)</f>
        <v>183950.44</v>
      </c>
      <c r="I464" s="53">
        <f>SUM(I462:I463)</f>
        <v>0</v>
      </c>
      <c r="J464" s="53">
        <f>SUM(J462:J463)</f>
        <v>126359.72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573303.71000000089</v>
      </c>
      <c r="G466" s="53">
        <f>(G455+G460)- G464</f>
        <v>27664</v>
      </c>
      <c r="H466" s="53">
        <f>(H455+H460)- H464</f>
        <v>1743.5599999999977</v>
      </c>
      <c r="I466" s="53">
        <f>(I455+I460)- I464</f>
        <v>0</v>
      </c>
      <c r="J466" s="53">
        <f>(J455+J460)- J464</f>
        <v>215956.80000000002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894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895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1960000</v>
      </c>
      <c r="G483" s="18">
        <v>2937157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5.82</v>
      </c>
      <c r="G484" s="18">
        <v>5.82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475000</v>
      </c>
      <c r="G485" s="18">
        <v>86164.57</v>
      </c>
      <c r="H485" s="18"/>
      <c r="I485" s="18"/>
      <c r="J485" s="18"/>
      <c r="K485" s="53">
        <f>SUM(F485:J485)</f>
        <v>561164.57000000007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95000</v>
      </c>
      <c r="G487" s="18">
        <v>86164.57</v>
      </c>
      <c r="H487" s="18"/>
      <c r="I487" s="18"/>
      <c r="J487" s="18"/>
      <c r="K487" s="53">
        <f t="shared" si="34"/>
        <v>181164.57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380000</v>
      </c>
      <c r="G488" s="205">
        <v>290042.5</v>
      </c>
      <c r="H488" s="205"/>
      <c r="I488" s="205"/>
      <c r="J488" s="205"/>
      <c r="K488" s="206">
        <f t="shared" si="34"/>
        <v>670042.5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46502.51</v>
      </c>
      <c r="G489" s="18">
        <v>769957.5</v>
      </c>
      <c r="H489" s="18"/>
      <c r="I489" s="18"/>
      <c r="J489" s="18"/>
      <c r="K489" s="53">
        <f t="shared" si="34"/>
        <v>816460.01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426502.51</v>
      </c>
      <c r="G490" s="42">
        <f>SUM(G488:G489)</f>
        <v>1060000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1486502.51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95000</v>
      </c>
      <c r="G491" s="205">
        <v>80321.5</v>
      </c>
      <c r="H491" s="205"/>
      <c r="I491" s="205"/>
      <c r="J491" s="205"/>
      <c r="K491" s="206">
        <f t="shared" si="34"/>
        <v>175321.5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20330</v>
      </c>
      <c r="G492" s="18">
        <v>184678.5</v>
      </c>
      <c r="H492" s="18"/>
      <c r="I492" s="18"/>
      <c r="J492" s="18"/>
      <c r="K492" s="53">
        <f t="shared" si="34"/>
        <v>205008.5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115330</v>
      </c>
      <c r="G493" s="42">
        <f>SUM(G491:G492)</f>
        <v>265000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380330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1232572.79</v>
      </c>
      <c r="G511" s="18">
        <v>271659.04291599995</v>
      </c>
      <c r="H511" s="18">
        <v>271689.99</v>
      </c>
      <c r="I511" s="18">
        <v>12700.68</v>
      </c>
      <c r="J511" s="18">
        <v>34105.42</v>
      </c>
      <c r="K511" s="18"/>
      <c r="L511" s="88">
        <f>SUM(F511:K511)</f>
        <v>1822727.9229159998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1232572.79</v>
      </c>
      <c r="G514" s="108">
        <f t="shared" ref="G514:L514" si="35">SUM(G511:G513)</f>
        <v>271659.04291599995</v>
      </c>
      <c r="H514" s="108">
        <f t="shared" si="35"/>
        <v>271689.99</v>
      </c>
      <c r="I514" s="108">
        <f t="shared" si="35"/>
        <v>12700.68</v>
      </c>
      <c r="J514" s="108">
        <f t="shared" si="35"/>
        <v>34105.42</v>
      </c>
      <c r="K514" s="108">
        <f t="shared" si="35"/>
        <v>0</v>
      </c>
      <c r="L514" s="89">
        <f t="shared" si="35"/>
        <v>1822727.9229159998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1232572.79</v>
      </c>
      <c r="G516" s="18">
        <v>271659.04291599995</v>
      </c>
      <c r="H516" s="18">
        <v>271689.99</v>
      </c>
      <c r="I516" s="18">
        <v>12700.68</v>
      </c>
      <c r="J516" s="18">
        <v>34105.42</v>
      </c>
      <c r="K516" s="18"/>
      <c r="L516" s="88">
        <f>SUM(F516:K516)</f>
        <v>1822727.9229159998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1232572.79</v>
      </c>
      <c r="G519" s="89">
        <f t="shared" ref="G519:L519" si="36">SUM(G516:G518)</f>
        <v>271659.04291599995</v>
      </c>
      <c r="H519" s="89">
        <f t="shared" si="36"/>
        <v>271689.99</v>
      </c>
      <c r="I519" s="89">
        <f t="shared" si="36"/>
        <v>12700.68</v>
      </c>
      <c r="J519" s="89">
        <f t="shared" si="36"/>
        <v>34105.42</v>
      </c>
      <c r="K519" s="89">
        <f t="shared" si="36"/>
        <v>0</v>
      </c>
      <c r="L519" s="89">
        <f t="shared" si="36"/>
        <v>1822727.9229159998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155229.37</v>
      </c>
      <c r="G521" s="18">
        <v>31644.158156999998</v>
      </c>
      <c r="H521" s="18"/>
      <c r="I521" s="18"/>
      <c r="J521" s="18"/>
      <c r="K521" s="18"/>
      <c r="L521" s="88">
        <f>SUM(F521:K521)</f>
        <v>186873.52815699999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155229.37</v>
      </c>
      <c r="G524" s="89">
        <f t="shared" ref="G524:L524" si="37">SUM(G521:G523)</f>
        <v>31644.158156999998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186873.52815699999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224</v>
      </c>
      <c r="I526" s="18"/>
      <c r="J526" s="18"/>
      <c r="K526" s="18"/>
      <c r="L526" s="88">
        <f>SUM(F526:K526)</f>
        <v>224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224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224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144478.79999999999</v>
      </c>
      <c r="I531" s="18">
        <v>71109.95</v>
      </c>
      <c r="J531" s="18"/>
      <c r="K531" s="18"/>
      <c r="L531" s="88">
        <f>SUM(F531:K531)</f>
        <v>215588.75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144478.79999999999</v>
      </c>
      <c r="I534" s="194">
        <f t="shared" si="39"/>
        <v>71109.95</v>
      </c>
      <c r="J534" s="194">
        <f t="shared" si="39"/>
        <v>0</v>
      </c>
      <c r="K534" s="194">
        <f t="shared" si="39"/>
        <v>0</v>
      </c>
      <c r="L534" s="194">
        <f t="shared" si="39"/>
        <v>215588.75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2620374.9500000002</v>
      </c>
      <c r="G535" s="89">
        <f t="shared" ref="G535:L535" si="40">G514+G519+G524+G529+G534</f>
        <v>574962.24398899986</v>
      </c>
      <c r="H535" s="89">
        <f t="shared" si="40"/>
        <v>688082.78</v>
      </c>
      <c r="I535" s="89">
        <f t="shared" si="40"/>
        <v>96511.31</v>
      </c>
      <c r="J535" s="89">
        <f t="shared" si="40"/>
        <v>68210.84</v>
      </c>
      <c r="K535" s="89">
        <f t="shared" si="40"/>
        <v>0</v>
      </c>
      <c r="L535" s="89">
        <f t="shared" si="40"/>
        <v>4048142.1239889995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1822727.9229159998</v>
      </c>
      <c r="G539" s="87">
        <f>L516</f>
        <v>1822727.9229159998</v>
      </c>
      <c r="H539" s="87">
        <f>L521</f>
        <v>186873.52815699999</v>
      </c>
      <c r="I539" s="87">
        <f>L526</f>
        <v>224</v>
      </c>
      <c r="J539" s="87">
        <f>L531</f>
        <v>215588.75</v>
      </c>
      <c r="K539" s="87">
        <f>SUM(F539:J539)</f>
        <v>4048142.1239889995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1822727.9229159998</v>
      </c>
      <c r="G542" s="89">
        <f t="shared" si="41"/>
        <v>1822727.9229159998</v>
      </c>
      <c r="H542" s="89">
        <f t="shared" si="41"/>
        <v>186873.52815699999</v>
      </c>
      <c r="I542" s="89">
        <f t="shared" si="41"/>
        <v>224</v>
      </c>
      <c r="J542" s="89">
        <f t="shared" si="41"/>
        <v>215588.75</v>
      </c>
      <c r="K542" s="89">
        <f t="shared" si="41"/>
        <v>4048142.1239889995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27970.26</v>
      </c>
      <c r="G569" s="18"/>
      <c r="H569" s="18"/>
      <c r="I569" s="87">
        <f t="shared" si="46"/>
        <v>27970.26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208225.89+5186.84</f>
        <v>213412.73</v>
      </c>
      <c r="G572" s="18"/>
      <c r="H572" s="18"/>
      <c r="I572" s="87">
        <f t="shared" si="46"/>
        <v>213412.73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276967.51-44088.17</f>
        <v>232879.34000000003</v>
      </c>
      <c r="I581" s="18"/>
      <c r="J581" s="18"/>
      <c r="K581" s="104">
        <f t="shared" ref="K581:K587" si="47">SUM(H581:J581)</f>
        <v>232879.34000000003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171500.58+44088.17</f>
        <v>215588.75</v>
      </c>
      <c r="I582" s="18"/>
      <c r="J582" s="18"/>
      <c r="K582" s="104">
        <f t="shared" si="47"/>
        <v>215588.75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2323.2600000000002</v>
      </c>
      <c r="I585" s="18"/>
      <c r="J585" s="18"/>
      <c r="K585" s="104">
        <f t="shared" si="47"/>
        <v>2323.2600000000002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0</v>
      </c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450791.35000000003</v>
      </c>
      <c r="I588" s="108">
        <f>SUM(I581:I587)</f>
        <v>0</v>
      </c>
      <c r="J588" s="108">
        <f>SUM(J581:J587)</f>
        <v>0</v>
      </c>
      <c r="K588" s="108">
        <f>SUM(K581:K587)</f>
        <v>450791.35000000003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109241.76</v>
      </c>
      <c r="I594" s="18"/>
      <c r="J594" s="18"/>
      <c r="K594" s="104">
        <f>SUM(H594:J594)</f>
        <v>109241.76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109241.76</v>
      </c>
      <c r="I595" s="108">
        <f>SUM(I592:I594)</f>
        <v>0</v>
      </c>
      <c r="J595" s="108">
        <f>SUM(J592:J594)</f>
        <v>0</v>
      </c>
      <c r="K595" s="108">
        <f>SUM(K592:K594)</f>
        <v>109241.76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721834.2</v>
      </c>
      <c r="H607" s="109">
        <f>SUM(F44)</f>
        <v>721834.2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53279</v>
      </c>
      <c r="H608" s="109">
        <f>SUM(G44)</f>
        <v>53279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120483.14</v>
      </c>
      <c r="H609" s="109">
        <f>SUM(H44)</f>
        <v>120483.14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342316.52</v>
      </c>
      <c r="H611" s="109">
        <f>SUM(J44)</f>
        <v>342316.52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573303.71</v>
      </c>
      <c r="H612" s="109">
        <f>F466</f>
        <v>573303.71000000089</v>
      </c>
      <c r="I612" s="121" t="s">
        <v>106</v>
      </c>
      <c r="J612" s="109">
        <f t="shared" ref="J612:J645" si="49">G612-H612</f>
        <v>-9.3132257461547852E-10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27664</v>
      </c>
      <c r="H613" s="109">
        <f>G466</f>
        <v>27664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1743.56</v>
      </c>
      <c r="H614" s="109">
        <f>H466</f>
        <v>1743.5599999999977</v>
      </c>
      <c r="I614" s="121" t="s">
        <v>110</v>
      </c>
      <c r="J614" s="109">
        <f t="shared" si="49"/>
        <v>2.2737367544323206E-12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215956.8</v>
      </c>
      <c r="H616" s="109">
        <f>J466</f>
        <v>215956.80000000002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10509414.33</v>
      </c>
      <c r="H617" s="104">
        <f>SUM(F458)</f>
        <v>10509414.33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236090</v>
      </c>
      <c r="H618" s="104">
        <f>SUM(G458)</f>
        <v>236090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185694</v>
      </c>
      <c r="H619" s="104">
        <f>SUM(H458)</f>
        <v>185694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79396.91</v>
      </c>
      <c r="H621" s="104">
        <f>SUM(J458)</f>
        <v>79396.91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10482407.619999999</v>
      </c>
      <c r="H622" s="104">
        <f>SUM(F462)</f>
        <v>10482407.619999999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183950.44000000003</v>
      </c>
      <c r="H623" s="104">
        <f>SUM(H462)</f>
        <v>183950.44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92857.91</v>
      </c>
      <c r="H624" s="104">
        <f>I361</f>
        <v>92857.91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215718</v>
      </c>
      <c r="H625" s="104">
        <f>SUM(G462)</f>
        <v>215718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79396.91</v>
      </c>
      <c r="H627" s="164">
        <f>SUM(J458)</f>
        <v>79396.91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126359.72</v>
      </c>
      <c r="H628" s="164">
        <f>SUM(J462)</f>
        <v>126359.72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342316.52</v>
      </c>
      <c r="H630" s="104">
        <f>SUM(G451)</f>
        <v>342316.52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342316.52</v>
      </c>
      <c r="H632" s="104">
        <f>SUM(I451)</f>
        <v>342316.52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396.91</v>
      </c>
      <c r="H634" s="104">
        <f>H400</f>
        <v>396.91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79000</v>
      </c>
      <c r="H635" s="104">
        <f>G400</f>
        <v>79000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79396.91</v>
      </c>
      <c r="H636" s="104">
        <f>L400</f>
        <v>79396.91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450791.35000000003</v>
      </c>
      <c r="H637" s="104">
        <f>L200+L218+L236</f>
        <v>450791.35000000003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109241.76</v>
      </c>
      <c r="H638" s="104">
        <f>(J249+J330)-(J247+J328)</f>
        <v>109241.76000000001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450791.35000000003</v>
      </c>
      <c r="H639" s="104">
        <f>H588</f>
        <v>450791.35000000003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79000</v>
      </c>
      <c r="H645" s="104">
        <f>K258+K339</f>
        <v>79000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10416998.559999999</v>
      </c>
      <c r="G650" s="19">
        <f>(L221+L301+L351)</f>
        <v>0</v>
      </c>
      <c r="H650" s="19">
        <f>(L239+L320+L352)</f>
        <v>0</v>
      </c>
      <c r="I650" s="19">
        <f>SUM(F650:H650)</f>
        <v>10416998.559999999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203113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203113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450791.35000000003</v>
      </c>
      <c r="G652" s="19">
        <f>(L218+L298)-(J218+J298)</f>
        <v>0</v>
      </c>
      <c r="H652" s="19">
        <f>(L236+L317)-(J236+J317)</f>
        <v>0</v>
      </c>
      <c r="I652" s="19">
        <f>SUM(F652:H652)</f>
        <v>450791.35000000003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350624.75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350624.75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9412469.459999999</v>
      </c>
      <c r="G654" s="19">
        <f>G650-SUM(G651:G653)</f>
        <v>0</v>
      </c>
      <c r="H654" s="19">
        <f>H650-SUM(H651:H653)</f>
        <v>0</v>
      </c>
      <c r="I654" s="19">
        <f>I650-SUM(I651:I653)</f>
        <v>9412469.459999999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636.4</v>
      </c>
      <c r="G655" s="249"/>
      <c r="H655" s="249"/>
      <c r="I655" s="19">
        <f>SUM(F655:H655)</f>
        <v>636.4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14790.18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14790.18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14790.18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14790.18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05-6603-49A7-84D5-EE7450BDA827}">
  <sheetPr>
    <tabColor indexed="20"/>
  </sheetPr>
  <dimension ref="A1:C52"/>
  <sheetViews>
    <sheetView topLeftCell="A4" workbookViewId="0">
      <selection activeCell="C18" sqref="C1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Hollis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2889305.9499999997</v>
      </c>
      <c r="C9" s="230">
        <f>'DOE25'!G189+'DOE25'!G207+'DOE25'!G225+'DOE25'!G268+'DOE25'!G287+'DOE25'!G306</f>
        <v>859519.61</v>
      </c>
    </row>
    <row r="10" spans="1:3" x14ac:dyDescent="0.2">
      <c r="A10" t="s">
        <v>810</v>
      </c>
      <c r="B10" s="241">
        <v>2765191.59</v>
      </c>
      <c r="C10" s="241">
        <v>822597.69</v>
      </c>
    </row>
    <row r="11" spans="1:3" x14ac:dyDescent="0.2">
      <c r="A11" t="s">
        <v>811</v>
      </c>
      <c r="B11" s="241">
        <v>72199.740000000005</v>
      </c>
      <c r="C11" s="241">
        <v>21478.2</v>
      </c>
    </row>
    <row r="12" spans="1:3" x14ac:dyDescent="0.2">
      <c r="A12" t="s">
        <v>812</v>
      </c>
      <c r="B12" s="241">
        <v>51914.62</v>
      </c>
      <c r="C12" s="241">
        <v>15443.72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2889305.95</v>
      </c>
      <c r="C13" s="232">
        <f>SUM(C10:C12)</f>
        <v>859519.60999999987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1323756.56</v>
      </c>
      <c r="C18" s="230">
        <f>'DOE25'!G190+'DOE25'!G208+'DOE25'!G226+'DOE25'!G269+'DOE25'!G288+'DOE25'!G307</f>
        <v>373518.44</v>
      </c>
    </row>
    <row r="19" spans="1:3" x14ac:dyDescent="0.2">
      <c r="A19" t="s">
        <v>810</v>
      </c>
      <c r="B19" s="241">
        <v>403417.23</v>
      </c>
      <c r="C19" s="241">
        <v>113830.43</v>
      </c>
    </row>
    <row r="20" spans="1:3" x14ac:dyDescent="0.2">
      <c r="A20" t="s">
        <v>811</v>
      </c>
      <c r="B20" s="241">
        <v>694229.23</v>
      </c>
      <c r="C20" s="241">
        <v>195887.54</v>
      </c>
    </row>
    <row r="21" spans="1:3" x14ac:dyDescent="0.2">
      <c r="A21" t="s">
        <v>812</v>
      </c>
      <c r="B21" s="241">
        <v>226110.1</v>
      </c>
      <c r="C21" s="241">
        <v>63800.47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1323756.56</v>
      </c>
      <c r="C22" s="232">
        <f>SUM(C19:C21)</f>
        <v>373518.43999999994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4A06-2E11-4F26-8598-61FC1B54E8C5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Hollis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5809819.6699999999</v>
      </c>
      <c r="D5" s="20">
        <f>SUM('DOE25'!L189:L192)+SUM('DOE25'!L207:L210)+SUM('DOE25'!L225:L228)-F5-G5</f>
        <v>5732001.3300000001</v>
      </c>
      <c r="E5" s="244"/>
      <c r="F5" s="256">
        <f>SUM('DOE25'!J189:J192)+SUM('DOE25'!J207:J210)+SUM('DOE25'!J225:J228)</f>
        <v>76889.34</v>
      </c>
      <c r="G5" s="53">
        <f>SUM('DOE25'!K189:K192)+SUM('DOE25'!K207:K210)+SUM('DOE25'!K225:K228)</f>
        <v>929</v>
      </c>
      <c r="H5" s="260"/>
    </row>
    <row r="6" spans="1:9" x14ac:dyDescent="0.2">
      <c r="A6" s="32">
        <v>2100</v>
      </c>
      <c r="B6" t="s">
        <v>832</v>
      </c>
      <c r="C6" s="246">
        <f t="shared" si="0"/>
        <v>965830.7</v>
      </c>
      <c r="D6" s="20">
        <f>'DOE25'!L194+'DOE25'!L212+'DOE25'!L230-F6-G6</f>
        <v>964633.73</v>
      </c>
      <c r="E6" s="244"/>
      <c r="F6" s="256">
        <f>'DOE25'!J194+'DOE25'!J212+'DOE25'!J230</f>
        <v>782.58</v>
      </c>
      <c r="G6" s="53">
        <f>'DOE25'!K194+'DOE25'!K212+'DOE25'!K230</f>
        <v>414.39</v>
      </c>
      <c r="H6" s="260"/>
    </row>
    <row r="7" spans="1:9" x14ac:dyDescent="0.2">
      <c r="A7" s="32">
        <v>2200</v>
      </c>
      <c r="B7" t="s">
        <v>865</v>
      </c>
      <c r="C7" s="246">
        <f t="shared" si="0"/>
        <v>448579.36</v>
      </c>
      <c r="D7" s="20">
        <f>'DOE25'!L195+'DOE25'!L213+'DOE25'!L231-F7-G7</f>
        <v>447679.36</v>
      </c>
      <c r="E7" s="244"/>
      <c r="F7" s="256">
        <f>'DOE25'!J195+'DOE25'!J213+'DOE25'!J231</f>
        <v>900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333388.96999999997</v>
      </c>
      <c r="D8" s="244"/>
      <c r="E8" s="20">
        <f>'DOE25'!L196+'DOE25'!L214+'DOE25'!L232-F8-G8-D9-D11</f>
        <v>329872.81</v>
      </c>
      <c r="F8" s="256">
        <f>'DOE25'!J196+'DOE25'!J214+'DOE25'!J232</f>
        <v>0</v>
      </c>
      <c r="G8" s="53">
        <f>'DOE25'!K196+'DOE25'!K214+'DOE25'!K232</f>
        <v>3516.16</v>
      </c>
      <c r="H8" s="260"/>
    </row>
    <row r="9" spans="1:9" x14ac:dyDescent="0.2">
      <c r="A9" s="32">
        <v>2310</v>
      </c>
      <c r="B9" t="s">
        <v>849</v>
      </c>
      <c r="C9" s="246">
        <f t="shared" si="0"/>
        <v>8930.36</v>
      </c>
      <c r="D9" s="245">
        <v>8930.36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10300</v>
      </c>
      <c r="D10" s="244"/>
      <c r="E10" s="245">
        <v>10300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125967.2</v>
      </c>
      <c r="D11" s="245">
        <v>125967.2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604033.06000000006</v>
      </c>
      <c r="D12" s="20">
        <f>'DOE25'!L197+'DOE25'!L215+'DOE25'!L233-F12-G12</f>
        <v>599433.18000000005</v>
      </c>
      <c r="E12" s="244"/>
      <c r="F12" s="256">
        <f>'DOE25'!J197+'DOE25'!J215+'DOE25'!J233</f>
        <v>1588.88</v>
      </c>
      <c r="G12" s="53">
        <f>'DOE25'!K197+'DOE25'!K215+'DOE25'!K233</f>
        <v>3011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1269989.45</v>
      </c>
      <c r="D14" s="20">
        <f>'DOE25'!L199+'DOE25'!L217+'DOE25'!L235-F14-G14</f>
        <v>1267804.46</v>
      </c>
      <c r="E14" s="244"/>
      <c r="F14" s="256">
        <f>'DOE25'!J199+'DOE25'!J217+'DOE25'!J235</f>
        <v>2184.9899999999998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450791.35000000003</v>
      </c>
      <c r="D15" s="20">
        <f>'DOE25'!L200+'DOE25'!L218+'DOE25'!L236-F15-G15</f>
        <v>450791.35000000003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386077.5</v>
      </c>
      <c r="D25" s="244"/>
      <c r="E25" s="244"/>
      <c r="F25" s="259"/>
      <c r="G25" s="257"/>
      <c r="H25" s="258">
        <f>'DOE25'!L252+'DOE25'!L253+'DOE25'!L333+'DOE25'!L334</f>
        <v>386077.5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131605.78</v>
      </c>
      <c r="D29" s="20">
        <f>'DOE25'!L350+'DOE25'!L351+'DOE25'!L352-'DOE25'!I359-F29-G29</f>
        <v>129850.38</v>
      </c>
      <c r="E29" s="244"/>
      <c r="F29" s="256">
        <f>'DOE25'!J350+'DOE25'!J351+'DOE25'!J352</f>
        <v>1755.4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183950.44000000003</v>
      </c>
      <c r="D31" s="20">
        <f>'DOE25'!L282+'DOE25'!L301+'DOE25'!L320+'DOE25'!L325+'DOE25'!L326+'DOE25'!L327-F31-G31</f>
        <v>157054.47000000003</v>
      </c>
      <c r="E31" s="244"/>
      <c r="F31" s="256">
        <f>'DOE25'!J282+'DOE25'!J301+'DOE25'!J320+'DOE25'!J325+'DOE25'!J326+'DOE25'!J327</f>
        <v>26895.97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9884145.8200000022</v>
      </c>
      <c r="E33" s="247">
        <f>SUM(E5:E31)</f>
        <v>340172.81</v>
      </c>
      <c r="F33" s="247">
        <f>SUM(F5:F31)</f>
        <v>110997.16</v>
      </c>
      <c r="G33" s="247">
        <f>SUM(G5:G31)</f>
        <v>7870.5499999999993</v>
      </c>
      <c r="H33" s="247">
        <f>SUM(H5:H31)</f>
        <v>386077.5</v>
      </c>
    </row>
    <row r="35" spans="2:8" ht="12" thickBot="1" x14ac:dyDescent="0.25">
      <c r="B35" s="254" t="s">
        <v>878</v>
      </c>
      <c r="D35" s="255">
        <f>E33</f>
        <v>340172.81</v>
      </c>
      <c r="E35" s="250"/>
    </row>
    <row r="36" spans="2:8" ht="12" thickTop="1" x14ac:dyDescent="0.2">
      <c r="B36" t="s">
        <v>846</v>
      </c>
      <c r="D36" s="20">
        <f>D33</f>
        <v>9884145.8200000022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5A51E-A211-481E-8C11-710104785433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Hollis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477226.77</v>
      </c>
      <c r="D9" s="95">
        <f>'DOE25'!G9</f>
        <v>44989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468.79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229719.39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342316.52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9968.0400000000009</v>
      </c>
      <c r="D13" s="95">
        <f>'DOE25'!G13</f>
        <v>2511</v>
      </c>
      <c r="E13" s="95">
        <f>'DOE25'!H13</f>
        <v>120483.14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2156.1999999999998</v>
      </c>
      <c r="D14" s="95">
        <f>'DOE25'!G14</f>
        <v>1798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3981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2295.0100000000002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721834.2</v>
      </c>
      <c r="D19" s="41">
        <f>SUM(D9:D18)</f>
        <v>53279</v>
      </c>
      <c r="E19" s="41">
        <f>SUM(E9:E18)</f>
        <v>120483.14</v>
      </c>
      <c r="F19" s="41">
        <f>SUM(F9:F18)</f>
        <v>0</v>
      </c>
      <c r="G19" s="41">
        <f>SUM(G9:G18)</f>
        <v>342316.52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13604</v>
      </c>
      <c r="E22" s="95">
        <f>'DOE25'!H23</f>
        <v>95691.45</v>
      </c>
      <c r="F22" s="95">
        <f>'DOE25'!I23</f>
        <v>0</v>
      </c>
      <c r="G22" s="95">
        <f>'DOE25'!J23</f>
        <v>126359.72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1505.54</v>
      </c>
      <c r="D23" s="95">
        <f>'DOE25'!G24</f>
        <v>0</v>
      </c>
      <c r="E23" s="95">
        <f>'DOE25'!H24</f>
        <v>160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80528.3</v>
      </c>
      <c r="D24" s="95">
        <f>'DOE25'!G25</f>
        <v>227</v>
      </c>
      <c r="E24" s="95">
        <f>'DOE25'!H25</f>
        <v>8345.6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33326.5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33170.15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11784</v>
      </c>
      <c r="E30" s="95">
        <f>'DOE25'!H31</f>
        <v>8766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5776.53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148530.49</v>
      </c>
      <c r="D32" s="41">
        <f>SUM(D22:D31)</f>
        <v>25615</v>
      </c>
      <c r="E32" s="41">
        <f>SUM(E22:E31)</f>
        <v>118739.58</v>
      </c>
      <c r="F32" s="41">
        <f>SUM(F22:F31)</f>
        <v>0</v>
      </c>
      <c r="G32" s="41">
        <f>SUM(G22:G31)</f>
        <v>126359.72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3981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89425.22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12000</v>
      </c>
      <c r="D40" s="95">
        <f>'DOE25'!G41</f>
        <v>23683</v>
      </c>
      <c r="E40" s="95">
        <f>'DOE25'!H41</f>
        <v>1743.56</v>
      </c>
      <c r="F40" s="95">
        <f>'DOE25'!I41</f>
        <v>0</v>
      </c>
      <c r="G40" s="95">
        <f>'DOE25'!J41</f>
        <v>215956.8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471878.49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573303.71</v>
      </c>
      <c r="D42" s="41">
        <f>SUM(D34:D41)</f>
        <v>27664</v>
      </c>
      <c r="E42" s="41">
        <f>SUM(E34:E41)</f>
        <v>1743.56</v>
      </c>
      <c r="F42" s="41">
        <f>SUM(F34:F41)</f>
        <v>0</v>
      </c>
      <c r="G42" s="41">
        <f>SUM(G34:G41)</f>
        <v>215956.8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721834.2</v>
      </c>
      <c r="D43" s="41">
        <f>D42+D32</f>
        <v>53279</v>
      </c>
      <c r="E43" s="41">
        <f>E42+E32</f>
        <v>120483.14</v>
      </c>
      <c r="F43" s="41">
        <f>F42+F32</f>
        <v>0</v>
      </c>
      <c r="G43" s="41">
        <f>G42+G32</f>
        <v>342316.52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7856430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31380</v>
      </c>
      <c r="D49" s="24" t="s">
        <v>312</v>
      </c>
      <c r="E49" s="95">
        <f>'DOE25'!H71</f>
        <v>8895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1667.69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396.91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203108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8000</v>
      </c>
      <c r="D53" s="95">
        <f>SUM('DOE25'!G90:G102)</f>
        <v>5</v>
      </c>
      <c r="E53" s="95">
        <f>SUM('DOE25'!H90:H102)</f>
        <v>5000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41047.69</v>
      </c>
      <c r="D54" s="130">
        <f>SUM(D49:D53)</f>
        <v>203113</v>
      </c>
      <c r="E54" s="130">
        <f>SUM(E49:E53)</f>
        <v>13895</v>
      </c>
      <c r="F54" s="130">
        <f>SUM(F49:F53)</f>
        <v>0</v>
      </c>
      <c r="G54" s="130">
        <f>SUM(G49:G53)</f>
        <v>396.91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7897477.6900000004</v>
      </c>
      <c r="D55" s="22">
        <f>D48+D54</f>
        <v>203113</v>
      </c>
      <c r="E55" s="22">
        <f>E48+E54</f>
        <v>13895</v>
      </c>
      <c r="F55" s="22">
        <f>F48+F54</f>
        <v>0</v>
      </c>
      <c r="G55" s="22">
        <f>G48+G54</f>
        <v>396.91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963193.25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1400376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34934.75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2398504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63680.59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105170.62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2274.64</v>
      </c>
      <c r="E69" s="95">
        <f>SUM('DOE25'!H123:H127)</f>
        <v>3375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168851.21</v>
      </c>
      <c r="D70" s="130">
        <f>SUM(D64:D69)</f>
        <v>2274.64</v>
      </c>
      <c r="E70" s="130">
        <f>SUM(E64:E69)</f>
        <v>3375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2567355.21</v>
      </c>
      <c r="D73" s="130">
        <f>SUM(D71:D72)+D70+D62</f>
        <v>2274.64</v>
      </c>
      <c r="E73" s="130">
        <f>SUM(E71:E72)+E70+E62</f>
        <v>3375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44445.91</v>
      </c>
      <c r="D80" s="95">
        <f>SUM('DOE25'!G145:G153)</f>
        <v>30702.36</v>
      </c>
      <c r="E80" s="95">
        <f>SUM('DOE25'!H145:H153)</f>
        <v>168424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44445.91</v>
      </c>
      <c r="D83" s="131">
        <f>SUM(D77:D82)</f>
        <v>30702.36</v>
      </c>
      <c r="E83" s="131">
        <f>SUM(E77:E82)</f>
        <v>168424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79000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135.52000000000001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135.52000000000001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79000</v>
      </c>
    </row>
    <row r="96" spans="1:7" ht="12.75" thickTop="1" thickBot="1" x14ac:dyDescent="0.25">
      <c r="A96" s="33" t="s">
        <v>796</v>
      </c>
      <c r="C96" s="86">
        <f>C55+C73+C83+C95</f>
        <v>10509414.33</v>
      </c>
      <c r="D96" s="86">
        <f>D55+D73+D83+D95</f>
        <v>236090</v>
      </c>
      <c r="E96" s="86">
        <f>E55+E73+E83+E95</f>
        <v>185694</v>
      </c>
      <c r="F96" s="86">
        <f>F55+F73+F83+F95</f>
        <v>0</v>
      </c>
      <c r="G96" s="86">
        <f>G55+G73+G95</f>
        <v>79396.91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3919967.66</v>
      </c>
      <c r="D101" s="24" t="s">
        <v>312</v>
      </c>
      <c r="E101" s="95">
        <f>('DOE25'!L268)+('DOE25'!L287)+('DOE25'!L306)</f>
        <v>34208.869999999995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1889852.0099999998</v>
      </c>
      <c r="D102" s="24" t="s">
        <v>312</v>
      </c>
      <c r="E102" s="95">
        <f>('DOE25'!L269)+('DOE25'!L288)+('DOE25'!L307)</f>
        <v>125919.08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5809819.6699999999</v>
      </c>
      <c r="D107" s="86">
        <f>SUM(D101:D106)</f>
        <v>0</v>
      </c>
      <c r="E107" s="86">
        <f>SUM(E101:E106)</f>
        <v>160127.95000000001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965830.7</v>
      </c>
      <c r="D110" s="24" t="s">
        <v>312</v>
      </c>
      <c r="E110" s="95">
        <f>+('DOE25'!L273)+('DOE25'!L292)+('DOE25'!L311)</f>
        <v>2930.26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448579.36</v>
      </c>
      <c r="D111" s="24" t="s">
        <v>312</v>
      </c>
      <c r="E111" s="95">
        <f>+('DOE25'!L274)+('DOE25'!L293)+('DOE25'!L312)</f>
        <v>20725.23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468286.52999999997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604033.06000000006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1269989.45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450791.35000000003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167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215718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4207510.45</v>
      </c>
      <c r="D120" s="86">
        <f>SUM(D110:D119)</f>
        <v>215718</v>
      </c>
      <c r="E120" s="86">
        <f>SUM(E110:E119)</f>
        <v>23822.489999999998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181164.75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204912.75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79396.91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-396.91000000000349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465077.5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10482407.620000001</v>
      </c>
      <c r="D137" s="86">
        <f>(D107+D120+D136)</f>
        <v>215718</v>
      </c>
      <c r="E137" s="86">
        <f>(E107+E120+E136)</f>
        <v>183950.44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8/94</v>
      </c>
      <c r="C144" s="152" t="str">
        <f>'DOE25'!G481</f>
        <v>8/94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8/14</v>
      </c>
      <c r="C145" s="152" t="str">
        <f>'DOE25'!G482</f>
        <v>8/14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1960000</v>
      </c>
      <c r="C146" s="137">
        <f>'DOE25'!G483</f>
        <v>2937157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5.82</v>
      </c>
      <c r="C147" s="137">
        <f>'DOE25'!G484</f>
        <v>5.82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475000</v>
      </c>
      <c r="C148" s="137">
        <f>'DOE25'!G485</f>
        <v>86164.57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561164.57000000007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95000</v>
      </c>
      <c r="C150" s="137">
        <f>'DOE25'!G487</f>
        <v>86164.57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181164.57</v>
      </c>
    </row>
    <row r="151" spans="1:7" x14ac:dyDescent="0.2">
      <c r="A151" s="22" t="s">
        <v>35</v>
      </c>
      <c r="B151" s="137">
        <f>'DOE25'!F488</f>
        <v>380000</v>
      </c>
      <c r="C151" s="137">
        <f>'DOE25'!G488</f>
        <v>290042.5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670042.5</v>
      </c>
    </row>
    <row r="152" spans="1:7" x14ac:dyDescent="0.2">
      <c r="A152" s="22" t="s">
        <v>36</v>
      </c>
      <c r="B152" s="137">
        <f>'DOE25'!F489</f>
        <v>46502.51</v>
      </c>
      <c r="C152" s="137">
        <f>'DOE25'!G489</f>
        <v>769957.5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816460.01</v>
      </c>
    </row>
    <row r="153" spans="1:7" x14ac:dyDescent="0.2">
      <c r="A153" s="22" t="s">
        <v>37</v>
      </c>
      <c r="B153" s="137">
        <f>'DOE25'!F490</f>
        <v>426502.51</v>
      </c>
      <c r="C153" s="137">
        <f>'DOE25'!G490</f>
        <v>1060000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1486502.51</v>
      </c>
    </row>
    <row r="154" spans="1:7" x14ac:dyDescent="0.2">
      <c r="A154" s="22" t="s">
        <v>38</v>
      </c>
      <c r="B154" s="137">
        <f>'DOE25'!F491</f>
        <v>95000</v>
      </c>
      <c r="C154" s="137">
        <f>'DOE25'!G491</f>
        <v>80321.5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175321.5</v>
      </c>
    </row>
    <row r="155" spans="1:7" x14ac:dyDescent="0.2">
      <c r="A155" s="22" t="s">
        <v>39</v>
      </c>
      <c r="B155" s="137">
        <f>'DOE25'!F492</f>
        <v>20330</v>
      </c>
      <c r="C155" s="137">
        <f>'DOE25'!G492</f>
        <v>184678.5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205008.5</v>
      </c>
    </row>
    <row r="156" spans="1:7" x14ac:dyDescent="0.2">
      <c r="A156" s="22" t="s">
        <v>269</v>
      </c>
      <c r="B156" s="137">
        <f>'DOE25'!F493</f>
        <v>115330</v>
      </c>
      <c r="C156" s="137">
        <f>'DOE25'!G493</f>
        <v>265000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380330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E7CF-D3A9-40D3-8189-EE57673CE70C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Hollis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14790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14790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3954177</v>
      </c>
      <c r="D10" s="182">
        <f>ROUND((C10/$C$28)*100,1)</f>
        <v>38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2015771</v>
      </c>
      <c r="D11" s="182">
        <f>ROUND((C11/$C$28)*100,1)</f>
        <v>19.3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968761</v>
      </c>
      <c r="D15" s="182">
        <f t="shared" ref="D15:D27" si="0">ROUND((C15/$C$28)*100,1)</f>
        <v>9.3000000000000007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469305</v>
      </c>
      <c r="D16" s="182">
        <f t="shared" si="0"/>
        <v>4.5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468454</v>
      </c>
      <c r="D17" s="182">
        <f t="shared" si="0"/>
        <v>4.5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604033</v>
      </c>
      <c r="D18" s="182">
        <f t="shared" si="0"/>
        <v>5.8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1269989</v>
      </c>
      <c r="D20" s="182">
        <f t="shared" si="0"/>
        <v>12.2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450791</v>
      </c>
      <c r="D21" s="182">
        <f t="shared" si="0"/>
        <v>4.3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204913</v>
      </c>
      <c r="D25" s="182">
        <f t="shared" si="0"/>
        <v>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12605</v>
      </c>
      <c r="D27" s="182">
        <f t="shared" si="0"/>
        <v>0.1</v>
      </c>
    </row>
    <row r="28" spans="1:4" x14ac:dyDescent="0.2">
      <c r="B28" s="187" t="s">
        <v>754</v>
      </c>
      <c r="C28" s="180">
        <f>SUM(C10:C27)</f>
        <v>10418799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10418799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181165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7856430</v>
      </c>
      <c r="D35" s="182">
        <f t="shared" ref="D35:D40" si="1">ROUND((C35/$C$41)*100,1)</f>
        <v>73.2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55339.600000000559</v>
      </c>
      <c r="D36" s="182">
        <f t="shared" si="1"/>
        <v>0.5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2398504</v>
      </c>
      <c r="D37" s="182">
        <f t="shared" si="1"/>
        <v>22.4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174501</v>
      </c>
      <c r="D38" s="182">
        <f t="shared" si="1"/>
        <v>1.6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243572</v>
      </c>
      <c r="D39" s="182">
        <f t="shared" si="1"/>
        <v>2.2999999999999998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10728346.600000001</v>
      </c>
      <c r="D41" s="184">
        <f>SUM(D35:D40)</f>
        <v>99.999999999999986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F616-7D64-41D1-BE64-0BCB9A6CF2F4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Hollis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2011-11-04T17:53:38Z</cp:lastPrinted>
  <dcterms:created xsi:type="dcterms:W3CDTF">1997-12-04T19:04:30Z</dcterms:created>
  <dcterms:modified xsi:type="dcterms:W3CDTF">2025-01-10T19:50:27Z</dcterms:modified>
</cp:coreProperties>
</file>