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0312ED8-FC9C-4603-8F03-3186A0C3C457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9800D2C7-CE49-44F8-870B-CC26891DDBD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C112" i="2" s="1"/>
  <c r="L214" i="1"/>
  <c r="E8" i="13" s="1"/>
  <c r="L232" i="1"/>
  <c r="D39" i="13"/>
  <c r="F13" i="13"/>
  <c r="E13" i="13" s="1"/>
  <c r="C13" i="13" s="1"/>
  <c r="G13" i="13"/>
  <c r="L198" i="1"/>
  <c r="L216" i="1"/>
  <c r="L234" i="1"/>
  <c r="F16" i="13"/>
  <c r="G16" i="13"/>
  <c r="L201" i="1"/>
  <c r="E16" i="13" s="1"/>
  <c r="C16" i="13" s="1"/>
  <c r="L219" i="1"/>
  <c r="L237" i="1"/>
  <c r="F5" i="13"/>
  <c r="G5" i="13"/>
  <c r="L189" i="1"/>
  <c r="L190" i="1"/>
  <c r="L191" i="1"/>
  <c r="L192" i="1"/>
  <c r="C104" i="2" s="1"/>
  <c r="L207" i="1"/>
  <c r="L221" i="1" s="1"/>
  <c r="L208" i="1"/>
  <c r="L209" i="1"/>
  <c r="C12" i="10" s="1"/>
  <c r="L210" i="1"/>
  <c r="L225" i="1"/>
  <c r="L226" i="1"/>
  <c r="C102" i="2"/>
  <c r="L227" i="1"/>
  <c r="L228" i="1"/>
  <c r="F6" i="13"/>
  <c r="G6" i="13"/>
  <c r="L194" i="1"/>
  <c r="C110" i="2" s="1"/>
  <c r="L212" i="1"/>
  <c r="L230" i="1"/>
  <c r="F7" i="13"/>
  <c r="G7" i="13"/>
  <c r="G33" i="13" s="1"/>
  <c r="L195" i="1"/>
  <c r="D7" i="13" s="1"/>
  <c r="C7" i="13" s="1"/>
  <c r="L213" i="1"/>
  <c r="L231" i="1"/>
  <c r="C16" i="10" s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C20" i="10" s="1"/>
  <c r="F15" i="13"/>
  <c r="G15" i="13"/>
  <c r="L200" i="1"/>
  <c r="L218" i="1"/>
  <c r="H637" i="1" s="1"/>
  <c r="L236" i="1"/>
  <c r="F17" i="13"/>
  <c r="G17" i="13"/>
  <c r="L243" i="1"/>
  <c r="C106" i="2" s="1"/>
  <c r="D17" i="13"/>
  <c r="C17" i="13" s="1"/>
  <c r="F18" i="13"/>
  <c r="G18" i="13"/>
  <c r="L244" i="1"/>
  <c r="D18" i="13" s="1"/>
  <c r="C18" i="13" s="1"/>
  <c r="F19" i="13"/>
  <c r="G19" i="13"/>
  <c r="D19" i="13" s="1"/>
  <c r="C19" i="13" s="1"/>
  <c r="L245" i="1"/>
  <c r="F29" i="13"/>
  <c r="G29" i="13"/>
  <c r="F31" i="13"/>
  <c r="K320" i="1"/>
  <c r="L313" i="1"/>
  <c r="L350" i="1"/>
  <c r="D29" i="13" s="1"/>
  <c r="C29" i="13" s="1"/>
  <c r="L351" i="1"/>
  <c r="G651" i="1" s="1"/>
  <c r="L352" i="1"/>
  <c r="H651" i="1" s="1"/>
  <c r="I359" i="1"/>
  <c r="J282" i="1"/>
  <c r="J301" i="1"/>
  <c r="J320" i="1"/>
  <c r="K282" i="1"/>
  <c r="G31" i="13" s="1"/>
  <c r="K301" i="1"/>
  <c r="L268" i="1"/>
  <c r="L282" i="1" s="1"/>
  <c r="L269" i="1"/>
  <c r="L270" i="1"/>
  <c r="E103" i="2" s="1"/>
  <c r="L271" i="1"/>
  <c r="L273" i="1"/>
  <c r="L274" i="1"/>
  <c r="E111" i="2" s="1"/>
  <c r="L275" i="1"/>
  <c r="E112" i="2" s="1"/>
  <c r="L276" i="1"/>
  <c r="L277" i="1"/>
  <c r="C19" i="10" s="1"/>
  <c r="L278" i="1"/>
  <c r="L279" i="1"/>
  <c r="E116" i="2" s="1"/>
  <c r="L280" i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L299" i="1"/>
  <c r="L306" i="1"/>
  <c r="E101" i="2"/>
  <c r="L307" i="1"/>
  <c r="E102" i="2"/>
  <c r="L308" i="1"/>
  <c r="L309" i="1"/>
  <c r="L320" i="1" s="1"/>
  <c r="C13" i="10"/>
  <c r="L311" i="1"/>
  <c r="E110" i="2"/>
  <c r="L312" i="1"/>
  <c r="L314" i="1"/>
  <c r="C18" i="10" s="1"/>
  <c r="L315" i="1"/>
  <c r="L316" i="1"/>
  <c r="L317" i="1"/>
  <c r="L318" i="1"/>
  <c r="L325" i="1"/>
  <c r="E106" i="2" s="1"/>
  <c r="L326" i="1"/>
  <c r="L327" i="1"/>
  <c r="L252" i="1"/>
  <c r="C32" i="10"/>
  <c r="L253" i="1"/>
  <c r="L333" i="1"/>
  <c r="L334" i="1"/>
  <c r="L247" i="1"/>
  <c r="F22" i="13" s="1"/>
  <c r="C22" i="13" s="1"/>
  <c r="L328" i="1"/>
  <c r="C29" i="10" s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A13" i="12" s="1"/>
  <c r="C13" i="12"/>
  <c r="B18" i="12"/>
  <c r="A22" i="12" s="1"/>
  <c r="C18" i="12"/>
  <c r="B22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3" i="1" s="1"/>
  <c r="C131" i="2" s="1"/>
  <c r="L391" i="1"/>
  <c r="L392" i="1"/>
  <c r="L395" i="1"/>
  <c r="L396" i="1"/>
  <c r="L399" i="1" s="1"/>
  <c r="C132" i="2" s="1"/>
  <c r="L397" i="1"/>
  <c r="L398" i="1"/>
  <c r="L258" i="1"/>
  <c r="J52" i="1"/>
  <c r="J104" i="1" s="1"/>
  <c r="J185" i="1" s="1"/>
  <c r="G51" i="2"/>
  <c r="G54" i="2" s="1"/>
  <c r="G53" i="2"/>
  <c r="F2" i="11"/>
  <c r="L603" i="1"/>
  <c r="H653" i="1"/>
  <c r="L602" i="1"/>
  <c r="G653" i="1"/>
  <c r="L601" i="1"/>
  <c r="F653" i="1"/>
  <c r="I653" i="1" s="1"/>
  <c r="C40" i="10"/>
  <c r="F52" i="1"/>
  <c r="C48" i="2" s="1"/>
  <c r="G52" i="1"/>
  <c r="H52" i="1"/>
  <c r="E48" i="2"/>
  <c r="E51" i="2"/>
  <c r="E53" i="2"/>
  <c r="I52" i="1"/>
  <c r="F48" i="2"/>
  <c r="F51" i="2"/>
  <c r="F54" i="2" s="1"/>
  <c r="F55" i="2" s="1"/>
  <c r="F53" i="2"/>
  <c r="F64" i="2"/>
  <c r="F65" i="2"/>
  <c r="F68" i="2"/>
  <c r="F69" i="2"/>
  <c r="F70" i="2"/>
  <c r="F61" i="2"/>
  <c r="F62" i="2" s="1"/>
  <c r="F73" i="2" s="1"/>
  <c r="F77" i="2"/>
  <c r="F83" i="2" s="1"/>
  <c r="F79" i="2"/>
  <c r="F80" i="2"/>
  <c r="F81" i="2"/>
  <c r="F85" i="2"/>
  <c r="F95" i="2" s="1"/>
  <c r="F86" i="2"/>
  <c r="F88" i="2"/>
  <c r="F89" i="2"/>
  <c r="F91" i="2"/>
  <c r="F92" i="2"/>
  <c r="F93" i="2"/>
  <c r="F94" i="2"/>
  <c r="F71" i="1"/>
  <c r="C49" i="2" s="1"/>
  <c r="F86" i="1"/>
  <c r="C50" i="2" s="1"/>
  <c r="F103" i="1"/>
  <c r="G103" i="1"/>
  <c r="G104" i="1" s="1"/>
  <c r="H71" i="1"/>
  <c r="H104" i="1" s="1"/>
  <c r="H86" i="1"/>
  <c r="E50" i="2" s="1"/>
  <c r="H103" i="1"/>
  <c r="I103" i="1"/>
  <c r="I104" i="1"/>
  <c r="J103" i="1"/>
  <c r="F113" i="1"/>
  <c r="F128" i="1"/>
  <c r="F132" i="1" s="1"/>
  <c r="C38" i="10" s="1"/>
  <c r="G113" i="1"/>
  <c r="G132" i="1" s="1"/>
  <c r="G128" i="1"/>
  <c r="H113" i="1"/>
  <c r="H132" i="1" s="1"/>
  <c r="H128" i="1"/>
  <c r="I113" i="1"/>
  <c r="I132" i="1" s="1"/>
  <c r="I128" i="1"/>
  <c r="J113" i="1"/>
  <c r="J128" i="1"/>
  <c r="J132" i="1"/>
  <c r="F139" i="1"/>
  <c r="C77" i="2" s="1"/>
  <c r="C83" i="2" s="1"/>
  <c r="F154" i="1"/>
  <c r="G139" i="1"/>
  <c r="D77" i="2" s="1"/>
  <c r="D83" i="2" s="1"/>
  <c r="G154" i="1"/>
  <c r="H139" i="1"/>
  <c r="H161" i="1" s="1"/>
  <c r="H154" i="1"/>
  <c r="I139" i="1"/>
  <c r="I154" i="1"/>
  <c r="I161" i="1"/>
  <c r="L242" i="1"/>
  <c r="C105" i="2" s="1"/>
  <c r="L324" i="1"/>
  <c r="C23" i="10"/>
  <c r="L246" i="1"/>
  <c r="C25" i="10"/>
  <c r="L260" i="1"/>
  <c r="C26" i="10" s="1"/>
  <c r="L261" i="1"/>
  <c r="C135" i="2" s="1"/>
  <c r="L341" i="1"/>
  <c r="L342" i="1"/>
  <c r="E135" i="2"/>
  <c r="I655" i="1"/>
  <c r="I660" i="1"/>
  <c r="L203" i="1"/>
  <c r="I659" i="1"/>
  <c r="C5" i="10"/>
  <c r="C4" i="10"/>
  <c r="C42" i="10"/>
  <c r="L366" i="1"/>
  <c r="F122" i="2" s="1"/>
  <c r="F136" i="2" s="1"/>
  <c r="F137" i="2" s="1"/>
  <c r="L367" i="1"/>
  <c r="F126" i="2"/>
  <c r="F120" i="2"/>
  <c r="L368" i="1"/>
  <c r="L374" i="1" s="1"/>
  <c r="G626" i="1" s="1"/>
  <c r="J626" i="1" s="1"/>
  <c r="L369" i="1"/>
  <c r="L370" i="1"/>
  <c r="L371" i="1"/>
  <c r="L372" i="1"/>
  <c r="B2" i="10"/>
  <c r="L336" i="1"/>
  <c r="L337" i="1"/>
  <c r="L343" i="1" s="1"/>
  <c r="L338" i="1"/>
  <c r="L339" i="1"/>
  <c r="K343" i="1"/>
  <c r="L511" i="1"/>
  <c r="F539" i="1" s="1"/>
  <c r="L512" i="1"/>
  <c r="L514" i="1" s="1"/>
  <c r="L513" i="1"/>
  <c r="F541" i="1" s="1"/>
  <c r="K541" i="1" s="1"/>
  <c r="L516" i="1"/>
  <c r="G539" i="1"/>
  <c r="L517" i="1"/>
  <c r="L519" i="1" s="1"/>
  <c r="L518" i="1"/>
  <c r="G541" i="1" s="1"/>
  <c r="L521" i="1"/>
  <c r="H539" i="1"/>
  <c r="H542" i="1" s="1"/>
  <c r="L522" i="1"/>
  <c r="H540" i="1"/>
  <c r="L523" i="1"/>
  <c r="H541" i="1"/>
  <c r="L526" i="1"/>
  <c r="L529" i="1" s="1"/>
  <c r="I539" i="1"/>
  <c r="I542" i="1" s="1"/>
  <c r="L527" i="1"/>
  <c r="I540" i="1"/>
  <c r="L528" i="1"/>
  <c r="I541" i="1" s="1"/>
  <c r="L531" i="1"/>
  <c r="L534" i="1" s="1"/>
  <c r="L532" i="1"/>
  <c r="J540" i="1" s="1"/>
  <c r="L533" i="1"/>
  <c r="J541" i="1"/>
  <c r="E124" i="2"/>
  <c r="E123" i="2"/>
  <c r="K262" i="1"/>
  <c r="J262" i="1"/>
  <c r="I262" i="1"/>
  <c r="I263" i="1" s="1"/>
  <c r="H262" i="1"/>
  <c r="G262" i="1"/>
  <c r="L262" i="1" s="1"/>
  <c r="F262" i="1"/>
  <c r="C124" i="2"/>
  <c r="A1" i="2"/>
  <c r="A2" i="2"/>
  <c r="C9" i="2"/>
  <c r="D9" i="2"/>
  <c r="D19" i="2" s="1"/>
  <c r="E9" i="2"/>
  <c r="F9" i="2"/>
  <c r="I431" i="1"/>
  <c r="I438" i="1"/>
  <c r="G632" i="1" s="1"/>
  <c r="C10" i="2"/>
  <c r="D10" i="2"/>
  <c r="E10" i="2"/>
  <c r="F10" i="2"/>
  <c r="F19" i="2" s="1"/>
  <c r="I432" i="1"/>
  <c r="J10" i="1" s="1"/>
  <c r="C11" i="2"/>
  <c r="C19" i="2" s="1"/>
  <c r="C12" i="2"/>
  <c r="D12" i="2"/>
  <c r="E12" i="2"/>
  <c r="E19" i="2" s="1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F32" i="2" s="1"/>
  <c r="I440" i="1"/>
  <c r="J23" i="1" s="1"/>
  <c r="C23" i="2"/>
  <c r="C32" i="2" s="1"/>
  <c r="D23" i="2"/>
  <c r="D32" i="2" s="1"/>
  <c r="D24" i="2"/>
  <c r="D25" i="2"/>
  <c r="D28" i="2"/>
  <c r="D29" i="2"/>
  <c r="D30" i="2"/>
  <c r="D31" i="2"/>
  <c r="E23" i="2"/>
  <c r="E24" i="2"/>
  <c r="E25" i="2"/>
  <c r="E28" i="2"/>
  <c r="E29" i="2"/>
  <c r="E30" i="2"/>
  <c r="E31" i="2"/>
  <c r="E32" i="2"/>
  <c r="F23" i="2"/>
  <c r="I441" i="1"/>
  <c r="J24" i="1" s="1"/>
  <c r="G23" i="2" s="1"/>
  <c r="C24" i="2"/>
  <c r="F24" i="2"/>
  <c r="I442" i="1"/>
  <c r="J25" i="1"/>
  <c r="G24" i="2" s="1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I443" i="1"/>
  <c r="J32" i="1" s="1"/>
  <c r="G31" i="2" s="1"/>
  <c r="C34" i="2"/>
  <c r="D34" i="2"/>
  <c r="D42" i="2" s="1"/>
  <c r="D43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C42" i="2" s="1"/>
  <c r="D37" i="2"/>
  <c r="E37" i="2"/>
  <c r="F37" i="2"/>
  <c r="I447" i="1"/>
  <c r="J38" i="1" s="1"/>
  <c r="C38" i="2"/>
  <c r="D38" i="2"/>
  <c r="E38" i="2"/>
  <c r="F38" i="2"/>
  <c r="I448" i="1"/>
  <c r="I450" i="1" s="1"/>
  <c r="J40" i="1"/>
  <c r="G39" i="2" s="1"/>
  <c r="C40" i="2"/>
  <c r="D40" i="2"/>
  <c r="D41" i="2"/>
  <c r="E40" i="2"/>
  <c r="F40" i="2"/>
  <c r="I449" i="1"/>
  <c r="J41" i="1"/>
  <c r="C41" i="2"/>
  <c r="E41" i="2"/>
  <c r="F41" i="2"/>
  <c r="D48" i="2"/>
  <c r="C51" i="2"/>
  <c r="D51" i="2"/>
  <c r="D52" i="2"/>
  <c r="C53" i="2"/>
  <c r="D53" i="2"/>
  <c r="C58" i="2"/>
  <c r="C62" i="2" s="1"/>
  <c r="C59" i="2"/>
  <c r="C61" i="2"/>
  <c r="D61" i="2"/>
  <c r="D62" i="2" s="1"/>
  <c r="E61" i="2"/>
  <c r="E62" i="2" s="1"/>
  <c r="E71" i="2"/>
  <c r="E72" i="2"/>
  <c r="E68" i="2"/>
  <c r="E69" i="2"/>
  <c r="E70" i="2"/>
  <c r="G61" i="2"/>
  <c r="G62" i="2" s="1"/>
  <c r="G73" i="2" s="1"/>
  <c r="G69" i="2"/>
  <c r="G70" i="2"/>
  <c r="C64" i="2"/>
  <c r="C70" i="2" s="1"/>
  <c r="C73" i="2" s="1"/>
  <c r="C65" i="2"/>
  <c r="C66" i="2"/>
  <c r="C67" i="2"/>
  <c r="C68" i="2"/>
  <c r="C69" i="2"/>
  <c r="D69" i="2"/>
  <c r="D70" i="2" s="1"/>
  <c r="C71" i="2"/>
  <c r="D71" i="2"/>
  <c r="C72" i="2"/>
  <c r="C79" i="2"/>
  <c r="E79" i="2"/>
  <c r="E80" i="2"/>
  <c r="E81" i="2"/>
  <c r="C80" i="2"/>
  <c r="D80" i="2"/>
  <c r="D81" i="2"/>
  <c r="C81" i="2"/>
  <c r="C82" i="2"/>
  <c r="C85" i="2"/>
  <c r="C95" i="2" s="1"/>
  <c r="C86" i="2"/>
  <c r="C89" i="2"/>
  <c r="C90" i="2"/>
  <c r="C91" i="2"/>
  <c r="C92" i="2"/>
  <c r="C93" i="2"/>
  <c r="C94" i="2"/>
  <c r="D88" i="2"/>
  <c r="D95" i="2" s="1"/>
  <c r="E88" i="2"/>
  <c r="E95" i="2" s="1"/>
  <c r="G88" i="2"/>
  <c r="D89" i="2"/>
  <c r="D90" i="2"/>
  <c r="D91" i="2"/>
  <c r="D92" i="2"/>
  <c r="D93" i="2"/>
  <c r="D94" i="2"/>
  <c r="E89" i="2"/>
  <c r="G89" i="2"/>
  <c r="E90" i="2"/>
  <c r="G90" i="2"/>
  <c r="E91" i="2"/>
  <c r="E92" i="2"/>
  <c r="E93" i="2"/>
  <c r="E94" i="2"/>
  <c r="G95" i="2"/>
  <c r="D107" i="2"/>
  <c r="F107" i="2"/>
  <c r="G107" i="2"/>
  <c r="G137" i="2" s="1"/>
  <c r="G120" i="2"/>
  <c r="E113" i="2"/>
  <c r="C114" i="2"/>
  <c r="E115" i="2"/>
  <c r="E117" i="2"/>
  <c r="D119" i="2"/>
  <c r="D120" i="2" s="1"/>
  <c r="D126" i="2"/>
  <c r="D136" i="2" s="1"/>
  <c r="C122" i="2"/>
  <c r="E122" i="2"/>
  <c r="K411" i="1"/>
  <c r="K419" i="1"/>
  <c r="K426" i="1" s="1"/>
  <c r="G126" i="2" s="1"/>
  <c r="G136" i="2" s="1"/>
  <c r="K425" i="1"/>
  <c r="L255" i="1"/>
  <c r="C127" i="2"/>
  <c r="L256" i="1"/>
  <c r="C128" i="2" s="1"/>
  <c r="L257" i="1"/>
  <c r="C129" i="2" s="1"/>
  <c r="E129" i="2"/>
  <c r="C134" i="2"/>
  <c r="E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 s="1"/>
  <c r="C156" i="2"/>
  <c r="G493" i="1"/>
  <c r="H493" i="1"/>
  <c r="D156" i="2" s="1"/>
  <c r="I493" i="1"/>
  <c r="E156" i="2" s="1"/>
  <c r="J493" i="1"/>
  <c r="F156" i="2" s="1"/>
  <c r="F19" i="1"/>
  <c r="G607" i="1" s="1"/>
  <c r="G19" i="1"/>
  <c r="G608" i="1"/>
  <c r="H19" i="1"/>
  <c r="I19" i="1"/>
  <c r="G610" i="1" s="1"/>
  <c r="J610" i="1" s="1"/>
  <c r="F33" i="1"/>
  <c r="G33" i="1"/>
  <c r="H33" i="1"/>
  <c r="I33" i="1"/>
  <c r="F43" i="1"/>
  <c r="G612" i="1" s="1"/>
  <c r="G43" i="1"/>
  <c r="G44" i="1" s="1"/>
  <c r="H608" i="1" s="1"/>
  <c r="H43" i="1"/>
  <c r="G614" i="1" s="1"/>
  <c r="I43" i="1"/>
  <c r="G615" i="1" s="1"/>
  <c r="I44" i="1"/>
  <c r="H610" i="1"/>
  <c r="F169" i="1"/>
  <c r="I169" i="1"/>
  <c r="I184" i="1" s="1"/>
  <c r="F175" i="1"/>
  <c r="G175" i="1"/>
  <c r="G184" i="1"/>
  <c r="H175" i="1"/>
  <c r="I175" i="1"/>
  <c r="J175" i="1"/>
  <c r="G635" i="1"/>
  <c r="F180" i="1"/>
  <c r="G180" i="1"/>
  <c r="H180" i="1"/>
  <c r="I180" i="1"/>
  <c r="H184" i="1"/>
  <c r="F203" i="1"/>
  <c r="F249" i="1" s="1"/>
  <c r="F263" i="1" s="1"/>
  <c r="G203" i="1"/>
  <c r="H203" i="1"/>
  <c r="H249" i="1" s="1"/>
  <c r="H263" i="1" s="1"/>
  <c r="I203" i="1"/>
  <c r="J203" i="1"/>
  <c r="K203" i="1"/>
  <c r="K249" i="1" s="1"/>
  <c r="K263" i="1" s="1"/>
  <c r="F221" i="1"/>
  <c r="G221" i="1"/>
  <c r="G249" i="1" s="1"/>
  <c r="G263" i="1" s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I249" i="1"/>
  <c r="F282" i="1"/>
  <c r="G282" i="1"/>
  <c r="H282" i="1"/>
  <c r="H330" i="1"/>
  <c r="H344" i="1" s="1"/>
  <c r="I282" i="1"/>
  <c r="F301" i="1"/>
  <c r="G301" i="1"/>
  <c r="G330" i="1" s="1"/>
  <c r="G344" i="1" s="1"/>
  <c r="H301" i="1"/>
  <c r="I301" i="1"/>
  <c r="F320" i="1"/>
  <c r="F330" i="1"/>
  <c r="F344" i="1" s="1"/>
  <c r="G320" i="1"/>
  <c r="H320" i="1"/>
  <c r="I320" i="1"/>
  <c r="F329" i="1"/>
  <c r="G329" i="1"/>
  <c r="H329" i="1"/>
  <c r="I329" i="1"/>
  <c r="J329" i="1"/>
  <c r="L329" i="1" s="1"/>
  <c r="J330" i="1"/>
  <c r="J344" i="1" s="1"/>
  <c r="K329" i="1"/>
  <c r="I330" i="1"/>
  <c r="I344" i="1" s="1"/>
  <c r="F354" i="1"/>
  <c r="G354" i="1"/>
  <c r="H354" i="1"/>
  <c r="I354" i="1"/>
  <c r="G624" i="1"/>
  <c r="J354" i="1"/>
  <c r="K354" i="1"/>
  <c r="I360" i="1"/>
  <c r="I361" i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G385" i="1"/>
  <c r="H385" i="1"/>
  <c r="I385" i="1"/>
  <c r="F393" i="1"/>
  <c r="G393" i="1"/>
  <c r="G400" i="1" s="1"/>
  <c r="H635" i="1" s="1"/>
  <c r="J635" i="1" s="1"/>
  <c r="H393" i="1"/>
  <c r="I393" i="1"/>
  <c r="F399" i="1"/>
  <c r="G399" i="1"/>
  <c r="H399" i="1"/>
  <c r="I399" i="1"/>
  <c r="H400" i="1"/>
  <c r="H634" i="1" s="1"/>
  <c r="J634" i="1" s="1"/>
  <c r="I400" i="1"/>
  <c r="L405" i="1"/>
  <c r="L406" i="1"/>
  <c r="L407" i="1"/>
  <c r="L411" i="1" s="1"/>
  <c r="L408" i="1"/>
  <c r="L409" i="1"/>
  <c r="L410" i="1"/>
  <c r="F411" i="1"/>
  <c r="F426" i="1" s="1"/>
  <c r="G411" i="1"/>
  <c r="G426" i="1" s="1"/>
  <c r="H411" i="1"/>
  <c r="I411" i="1"/>
  <c r="I426" i="1" s="1"/>
  <c r="J411" i="1"/>
  <c r="J426" i="1" s="1"/>
  <c r="L413" i="1"/>
  <c r="L414" i="1"/>
  <c r="L419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H426" i="1"/>
  <c r="F438" i="1"/>
  <c r="G629" i="1" s="1"/>
  <c r="J629" i="1" s="1"/>
  <c r="G438" i="1"/>
  <c r="G630" i="1"/>
  <c r="H438" i="1"/>
  <c r="G631" i="1" s="1"/>
  <c r="F444" i="1"/>
  <c r="F451" i="1" s="1"/>
  <c r="H629" i="1" s="1"/>
  <c r="G444" i="1"/>
  <c r="G451" i="1" s="1"/>
  <c r="H630" i="1" s="1"/>
  <c r="J630" i="1" s="1"/>
  <c r="H444" i="1"/>
  <c r="F450" i="1"/>
  <c r="G450" i="1"/>
  <c r="H450" i="1"/>
  <c r="H451" i="1"/>
  <c r="H631" i="1" s="1"/>
  <c r="F460" i="1"/>
  <c r="F466" i="1" s="1"/>
  <c r="H612" i="1" s="1"/>
  <c r="G460" i="1"/>
  <c r="H460" i="1"/>
  <c r="H466" i="1" s="1"/>
  <c r="H614" i="1" s="1"/>
  <c r="I460" i="1"/>
  <c r="J460" i="1"/>
  <c r="J466" i="1"/>
  <c r="H616" i="1" s="1"/>
  <c r="F464" i="1"/>
  <c r="G464" i="1"/>
  <c r="G466" i="1" s="1"/>
  <c r="H613" i="1" s="1"/>
  <c r="H464" i="1"/>
  <c r="I464" i="1"/>
  <c r="I466" i="1" s="1"/>
  <c r="H615" i="1" s="1"/>
  <c r="J464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G514" i="1"/>
  <c r="H514" i="1"/>
  <c r="I514" i="1"/>
  <c r="I535" i="1" s="1"/>
  <c r="J514" i="1"/>
  <c r="K514" i="1"/>
  <c r="F519" i="1"/>
  <c r="G519" i="1"/>
  <c r="G535" i="1" s="1"/>
  <c r="H519" i="1"/>
  <c r="I519" i="1"/>
  <c r="J519" i="1"/>
  <c r="K519" i="1"/>
  <c r="F524" i="1"/>
  <c r="F535" i="1"/>
  <c r="G524" i="1"/>
  <c r="H524" i="1"/>
  <c r="H535" i="1" s="1"/>
  <c r="I524" i="1"/>
  <c r="J524" i="1"/>
  <c r="J535" i="1" s="1"/>
  <c r="K524" i="1"/>
  <c r="L524" i="1"/>
  <c r="F529" i="1"/>
  <c r="G529" i="1"/>
  <c r="H529" i="1"/>
  <c r="I529" i="1"/>
  <c r="J529" i="1"/>
  <c r="K529" i="1"/>
  <c r="K535" i="1" s="1"/>
  <c r="F534" i="1"/>
  <c r="G534" i="1"/>
  <c r="H534" i="1"/>
  <c r="I534" i="1"/>
  <c r="J534" i="1"/>
  <c r="K534" i="1"/>
  <c r="L547" i="1"/>
  <c r="L548" i="1"/>
  <c r="L550" i="1" s="1"/>
  <c r="L561" i="1" s="1"/>
  <c r="L549" i="1"/>
  <c r="F550" i="1"/>
  <c r="F561" i="1" s="1"/>
  <c r="G550" i="1"/>
  <c r="G561" i="1" s="1"/>
  <c r="H550" i="1"/>
  <c r="I550" i="1"/>
  <c r="J550" i="1"/>
  <c r="K550" i="1"/>
  <c r="L552" i="1"/>
  <c r="L555" i="1" s="1"/>
  <c r="L553" i="1"/>
  <c r="L554" i="1"/>
  <c r="F555" i="1"/>
  <c r="G555" i="1"/>
  <c r="H555" i="1"/>
  <c r="H561" i="1"/>
  <c r="I555" i="1"/>
  <c r="I561" i="1"/>
  <c r="J555" i="1"/>
  <c r="K555" i="1"/>
  <c r="K561" i="1"/>
  <c r="L557" i="1"/>
  <c r="L558" i="1"/>
  <c r="L559" i="1"/>
  <c r="F560" i="1"/>
  <c r="G560" i="1"/>
  <c r="H560" i="1"/>
  <c r="I560" i="1"/>
  <c r="J560" i="1"/>
  <c r="J561" i="1" s="1"/>
  <c r="K560" i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/>
  <c r="I588" i="1"/>
  <c r="H640" i="1" s="1"/>
  <c r="J588" i="1"/>
  <c r="H641" i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G609" i="1"/>
  <c r="H617" i="1"/>
  <c r="H618" i="1"/>
  <c r="H619" i="1"/>
  <c r="H620" i="1"/>
  <c r="H621" i="1"/>
  <c r="H622" i="1"/>
  <c r="H623" i="1"/>
  <c r="H625" i="1"/>
  <c r="H626" i="1"/>
  <c r="H627" i="1"/>
  <c r="H628" i="1"/>
  <c r="G633" i="1"/>
  <c r="J633" i="1" s="1"/>
  <c r="G634" i="1"/>
  <c r="G639" i="1"/>
  <c r="J639" i="1"/>
  <c r="G642" i="1"/>
  <c r="J642" i="1" s="1"/>
  <c r="H642" i="1"/>
  <c r="G643" i="1"/>
  <c r="H643" i="1"/>
  <c r="J643" i="1"/>
  <c r="G644" i="1"/>
  <c r="H644" i="1"/>
  <c r="J644" i="1"/>
  <c r="G645" i="1"/>
  <c r="J645" i="1" s="1"/>
  <c r="H645" i="1"/>
  <c r="E105" i="2"/>
  <c r="F42" i="2"/>
  <c r="H44" i="1"/>
  <c r="H609" i="1" s="1"/>
  <c r="J609" i="1" s="1"/>
  <c r="J184" i="1"/>
  <c r="D54" i="2"/>
  <c r="D55" i="2"/>
  <c r="F184" i="1"/>
  <c r="F161" i="1"/>
  <c r="F104" i="1"/>
  <c r="C123" i="2"/>
  <c r="H652" i="1"/>
  <c r="G641" i="1"/>
  <c r="J641" i="1" s="1"/>
  <c r="C111" i="2"/>
  <c r="H25" i="13"/>
  <c r="H33" i="13" s="1"/>
  <c r="C117" i="2"/>
  <c r="C17" i="10"/>
  <c r="C115" i="2"/>
  <c r="C113" i="2"/>
  <c r="C103" i="2"/>
  <c r="L239" i="1"/>
  <c r="H650" i="1" s="1"/>
  <c r="H654" i="1" s="1"/>
  <c r="E126" i="2"/>
  <c r="C15" i="10"/>
  <c r="C11" i="10"/>
  <c r="E104" i="2"/>
  <c r="C10" i="10"/>
  <c r="L354" i="1"/>
  <c r="G625" i="1" s="1"/>
  <c r="J625" i="1" s="1"/>
  <c r="G40" i="2"/>
  <c r="J9" i="1"/>
  <c r="G9" i="2" s="1"/>
  <c r="L604" i="1"/>
  <c r="C27" i="10"/>
  <c r="J43" i="1" l="1"/>
  <c r="G37" i="2"/>
  <c r="J631" i="1"/>
  <c r="E73" i="2"/>
  <c r="C43" i="2"/>
  <c r="D31" i="13"/>
  <c r="C31" i="13" s="1"/>
  <c r="L330" i="1"/>
  <c r="L344" i="1" s="1"/>
  <c r="G623" i="1" s="1"/>
  <c r="J623" i="1" s="1"/>
  <c r="J615" i="1"/>
  <c r="G42" i="2"/>
  <c r="J632" i="1"/>
  <c r="C130" i="2"/>
  <c r="C133" i="2" s="1"/>
  <c r="L400" i="1"/>
  <c r="J614" i="1"/>
  <c r="D73" i="2"/>
  <c r="D96" i="2" s="1"/>
  <c r="L535" i="1"/>
  <c r="D18" i="10"/>
  <c r="H185" i="1"/>
  <c r="G619" i="1" s="1"/>
  <c r="J619" i="1" s="1"/>
  <c r="F96" i="2"/>
  <c r="F185" i="1"/>
  <c r="G617" i="1" s="1"/>
  <c r="J617" i="1" s="1"/>
  <c r="H657" i="1"/>
  <c r="H662" i="1"/>
  <c r="C6" i="10" s="1"/>
  <c r="J612" i="1"/>
  <c r="F33" i="13"/>
  <c r="J33" i="1"/>
  <c r="G22" i="2"/>
  <c r="G32" i="2" s="1"/>
  <c r="C54" i="2"/>
  <c r="C8" i="13"/>
  <c r="E33" i="13"/>
  <c r="D35" i="13" s="1"/>
  <c r="C136" i="2"/>
  <c r="D26" i="10"/>
  <c r="G156" i="2"/>
  <c r="E120" i="2"/>
  <c r="G19" i="2"/>
  <c r="J19" i="1"/>
  <c r="G611" i="1" s="1"/>
  <c r="G10" i="2"/>
  <c r="G636" i="1"/>
  <c r="G621" i="1"/>
  <c r="J621" i="1" s="1"/>
  <c r="C28" i="10"/>
  <c r="D16" i="10" s="1"/>
  <c r="D12" i="10"/>
  <c r="D23" i="10"/>
  <c r="I185" i="1"/>
  <c r="G620" i="1" s="1"/>
  <c r="J620" i="1" s="1"/>
  <c r="C55" i="2"/>
  <c r="C96" i="2" s="1"/>
  <c r="F43" i="2"/>
  <c r="L426" i="1"/>
  <c r="G628" i="1" s="1"/>
  <c r="J628" i="1" s="1"/>
  <c r="J263" i="1"/>
  <c r="H638" i="1"/>
  <c r="G153" i="2"/>
  <c r="G650" i="1"/>
  <c r="G654" i="1" s="1"/>
  <c r="J638" i="1"/>
  <c r="J608" i="1"/>
  <c r="D137" i="2"/>
  <c r="L249" i="1"/>
  <c r="L263" i="1" s="1"/>
  <c r="G622" i="1" s="1"/>
  <c r="J622" i="1" s="1"/>
  <c r="E107" i="2"/>
  <c r="C25" i="13"/>
  <c r="J539" i="1"/>
  <c r="J542" i="1" s="1"/>
  <c r="F540" i="1"/>
  <c r="F542" i="1" s="1"/>
  <c r="F650" i="1"/>
  <c r="E49" i="2"/>
  <c r="E54" i="2" s="1"/>
  <c r="E55" i="2" s="1"/>
  <c r="E96" i="2" s="1"/>
  <c r="F44" i="1"/>
  <c r="H607" i="1" s="1"/>
  <c r="J607" i="1" s="1"/>
  <c r="F651" i="1"/>
  <c r="I651" i="1" s="1"/>
  <c r="G613" i="1"/>
  <c r="J613" i="1" s="1"/>
  <c r="G161" i="1"/>
  <c r="C39" i="10" s="1"/>
  <c r="F652" i="1"/>
  <c r="I444" i="1"/>
  <c r="I451" i="1" s="1"/>
  <c r="H632" i="1" s="1"/>
  <c r="C24" i="10"/>
  <c r="D6" i="13"/>
  <c r="C6" i="13" s="1"/>
  <c r="G640" i="1"/>
  <c r="J640" i="1" s="1"/>
  <c r="K490" i="1"/>
  <c r="C35" i="10"/>
  <c r="D5" i="13"/>
  <c r="D15" i="13"/>
  <c r="C15" i="13" s="1"/>
  <c r="E77" i="2"/>
  <c r="E83" i="2" s="1"/>
  <c r="E127" i="2"/>
  <c r="E136" i="2" s="1"/>
  <c r="G540" i="1"/>
  <c r="G542" i="1" s="1"/>
  <c r="G48" i="2"/>
  <c r="G55" i="2" s="1"/>
  <c r="G96" i="2" s="1"/>
  <c r="G652" i="1"/>
  <c r="C116" i="2"/>
  <c r="C120" i="2" s="1"/>
  <c r="C21" i="10"/>
  <c r="K330" i="1"/>
  <c r="K344" i="1" s="1"/>
  <c r="E114" i="2"/>
  <c r="C101" i="2"/>
  <c r="C107" i="2" s="1"/>
  <c r="G185" i="1" l="1"/>
  <c r="G618" i="1" s="1"/>
  <c r="J618" i="1" s="1"/>
  <c r="D27" i="10"/>
  <c r="D21" i="10"/>
  <c r="D24" i="10"/>
  <c r="G43" i="2"/>
  <c r="E137" i="2"/>
  <c r="D20" i="10"/>
  <c r="D13" i="10"/>
  <c r="D11" i="10"/>
  <c r="D22" i="10"/>
  <c r="D25" i="10"/>
  <c r="D17" i="10"/>
  <c r="C30" i="10"/>
  <c r="D10" i="10"/>
  <c r="I652" i="1"/>
  <c r="D19" i="10"/>
  <c r="D33" i="13"/>
  <c r="D36" i="13" s="1"/>
  <c r="C5" i="13"/>
  <c r="G657" i="1"/>
  <c r="G662" i="1"/>
  <c r="J636" i="1"/>
  <c r="C137" i="2"/>
  <c r="C36" i="10"/>
  <c r="C41" i="10"/>
  <c r="F654" i="1"/>
  <c r="I650" i="1"/>
  <c r="I654" i="1" s="1"/>
  <c r="D15" i="10"/>
  <c r="K539" i="1"/>
  <c r="K542" i="1" s="1"/>
  <c r="K540" i="1"/>
  <c r="H636" i="1"/>
  <c r="G627" i="1"/>
  <c r="J627" i="1" s="1"/>
  <c r="G616" i="1"/>
  <c r="J616" i="1" s="1"/>
  <c r="J44" i="1"/>
  <c r="H611" i="1" s="1"/>
  <c r="J611" i="1" s="1"/>
  <c r="F662" i="1" l="1"/>
  <c r="F657" i="1"/>
  <c r="I657" i="1"/>
  <c r="I662" i="1"/>
  <c r="C7" i="10" s="1"/>
  <c r="D28" i="10"/>
  <c r="D40" i="10"/>
  <c r="D37" i="10"/>
  <c r="D38" i="10"/>
  <c r="D35" i="10"/>
  <c r="D39" i="10"/>
  <c r="D36" i="10"/>
  <c r="H646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6C4F65B-9694-48A8-941C-964870E13F3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A245308-F577-4836-9065-76686FDA79E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7B3D33E-5ECB-469F-A91D-64B85C928C6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B77269D-3D26-4984-9113-37F5EC21D56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3B19A53-C983-404A-8ADE-F129DFA451F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14046B6-0E0A-459E-AADE-14985E018B9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037CD75-9110-4078-8921-247F64CCC3A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ACFE7EB-6959-4F2C-B913-A314B5095EE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D482A07-061B-445D-A8ED-23A7B0C22DE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5DD41BD-9425-4C13-8486-931558B170A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F07EFDBA-4CF8-46FE-A2CD-F66687B0B7D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BBB9879-065B-4684-9F25-4A959388AF1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<sst xmlns="http://schemas.openxmlformats.org/spreadsheetml/2006/main" count="3860" uniqueCount="897">
  <si>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</si>
  <si>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</si>
  <si>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</si>
  <si>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</si>
  <si>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</si>
  <si>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</si>
  <si>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</si>
  <si>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</si>
  <si>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</si>
  <si>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</si>
  <si>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</si>
  <si>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</si>
  <si>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</si>
  <si>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</si>
  <si>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</si>
  <si>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</si>
  <si>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</si>
  <si>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</si>
  <si>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</si>
  <si>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</si>
  <si>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</si>
  <si>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</si>
  <si>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</si>
  <si>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</si>
  <si>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</si>
  <si>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</si>
  <si>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</si>
  <si>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</si>
  <si>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</si>
  <si>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</si>
  <si>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</si>
  <si>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</si>
  <si>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</si>
  <si>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</si>
  <si>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</si>
  <si>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</si>
  <si>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</si>
  <si>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</si>
  <si>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</si>
  <si>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</si>
  <si>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</si>
  <si>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</si>
  <si>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</si>
  <si>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</si>
  <si>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</si>
  <si>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</si>
  <si>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</si>
  <si>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</si>
  <si>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</si>
  <si>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</si>
  <si>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</si>
  <si>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</si>
  <si>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</si>
  <si>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</si>
  <si>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</si>
  <si>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</si>
  <si>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</si>
  <si>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</si>
  <si>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</si>
  <si>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</si>
  <si>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</si>
  <si>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</si>
  <si>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</si>
  <si>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</si>
  <si>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</si>
  <si>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</si>
  <si>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</si>
  <si>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</si>
  <si>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</si>
  <si>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</si>
  <si>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</si>
  <si>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</si>
  <si>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</si>
  <si>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</si>
  <si>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</si>
  <si>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</si>
  <si>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</si>
  <si>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</si>
  <si>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</si>
  <si>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</si>
  <si>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</si>
  <si>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</si>
  <si>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</si>
  <si>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</si>
  <si>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</si>
  <si>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</si>
  <si>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</si>
  <si>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</si>
  <si>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</si>
  <si>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</si>
  <si>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</si>
  <si>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</si>
  <si>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</si>
  <si>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</si>
  <si>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</si>
  <si>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</si>
  <si>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</si>
  <si>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</si>
  <si>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</si>
  <si>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</si>
  <si>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</si>
  <si>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</si>
  <si>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</si>
  <si>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</si>
  <si>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</si>
  <si>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</si>
  <si>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</si>
  <si>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</si>
  <si>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</si>
  <si>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</si>
  <si>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</si>
  <si>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</si>
  <si>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</si>
  <si>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</si>
  <si>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</si>
  <si>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</si>
  <si>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</si>
  <si>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</si>
  <si>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</si>
  <si>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</si>
  <si>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</si>
  <si>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</si>
  <si>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</si>
  <si>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</si>
  <si>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</si>
  <si>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</si>
  <si>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</si>
  <si>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</si>
  <si>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</si>
  <si>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</si>
  <si>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</si>
  <si>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</si>
  <si>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</si>
  <si>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</si>
  <si>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</si>
  <si>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</si>
  <si>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</si>
  <si>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</si>
  <si>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</si>
  <si>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</si>
  <si>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</si>
  <si>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</si>
  <si>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</si>
  <si>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</si>
  <si>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</si>
  <si>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</si>
  <si>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</si>
  <si>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</si>
  <si>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</si>
  <si>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</si>
  <si>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</si>
  <si>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</si>
  <si>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</si>
  <si>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</si>
  <si>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</si>
  <si>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</si>
  <si>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</si>
  <si>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</si>
  <si>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</si>
  <si>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</si>
  <si>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</si>
  <si>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</si>
  <si>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</si>
  <si>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</si>
  <si>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</si>
  <si>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</si>
  <si>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</si>
  <si>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</si>
  <si>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</si>
  <si>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</si>
  <si>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</si>
  <si>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</si>
  <si>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</si>
  <si>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</si>
  <si>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</si>
  <si>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</si>
  <si>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</si>
  <si>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</si>
  <si>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</si>
  <si>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</si>
  <si>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</si>
  <si>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</si>
  <si>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</si>
  <si>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</si>
  <si>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</si>
  <si>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</si>
  <si>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</si>
  <si>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</si>
  <si>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</si>
  <si>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</si>
  <si>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</si>
  <si>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</si>
  <si>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</si>
  <si>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</si>
  <si>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</si>
  <si>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</si>
  <si>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</si>
  <si>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</si>
  <si>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</si>
  <si>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</si>
  <si>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</si>
  <si>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</si>
  <si>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</si>
  <si>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</si>
  <si>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</si>
  <si>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</si>
  <si>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</si>
  <si>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</si>
  <si>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</si>
  <si>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</si>
  <si>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</si>
  <si>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</si>
  <si>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</si>
  <si>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</si>
  <si>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</si>
  <si>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</si>
  <si>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</si>
  <si>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</si>
  <si>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</si>
  <si>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</si>
  <si>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</si>
  <si>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</si>
  <si>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</si>
  <si>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</si>
  <si>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</si>
  <si>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</si>
  <si>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</si>
  <si>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</si>
  <si>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</si>
  <si>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</si>
  <si>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</si>
  <si>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</si>
  <si>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</si>
  <si>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</si>
  <si>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</si>
  <si>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</si>
  <si>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</si>
  <si>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</si>
  <si>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</si>
  <si>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</si>
  <si>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</si>
  <si>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</si>
  <si>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</si>
  <si>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</si>
  <si>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</si>
  <si>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</si>
  <si>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</si>
  <si>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</si>
  <si>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</si>
  <si>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</si>
  <si>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</si>
  <si>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</si>
  <si>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</si>
  <si>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</si>
  <si>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</si>
  <si>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</si>
  <si>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</si>
  <si>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</si>
  <si>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</si>
  <si>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</si>
  <si>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</si>
  <si>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</si>
  <si>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</si>
  <si>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</si>
  <si>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</si>
  <si>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</si>
  <si>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</si>
  <si>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</si>
  <si>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</si>
  <si>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</si>
  <si>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</si>
  <si>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</si>
  <si>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</si>
  <si>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</si>
  <si>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</si>
  <si>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</si>
  <si>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</si>
  <si>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</si>
  <si>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</si>
  <si>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</si>
  <si>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</si>
  <si>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</si>
  <si>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</si>
  <si>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</si>
  <si>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</si>
  <si>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</si>
  <si>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</si>
  <si>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</si>
  <si>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</si>
  <si>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</si>
  <si>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</si>
  <si>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</si>
  <si>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</si>
  <si>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</si>
  <si>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</si>
  <si>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</si>
  <si>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</si>
  <si>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</si>
  <si>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</si>
  <si>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</si>
  <si>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</si>
  <si>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</si>
  <si>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</si>
  <si>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</si>
  <si>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</si>
  <si>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</si>
  <si>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</si>
  <si>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</si>
  <si>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</si>
  <si>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</si>
  <si>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</si>
  <si>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</si>
  <si>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</si>
  <si>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</si>
  <si>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</si>
  <si>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</si>
  <si>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</si>
  <si>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</si>
  <si>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</si>
  <si>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</si>
  <si>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</si>
  <si>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</si>
  <si>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</si>
  <si>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</si>
  <si>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</si>
  <si>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</si>
  <si>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</si>
  <si>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</si>
  <si>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</si>
  <si>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</si>
  <si>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</si>
  <si>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</si>
  <si>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</si>
  <si>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</si>
  <si>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</si>
  <si>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</si>
  <si>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</si>
  <si>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</si>
  <si>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</si>
  <si>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</si>
  <si>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</si>
  <si>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</si>
  <si>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</si>
  <si>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</si>
  <si>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</si>
  <si>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</si>
  <si>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</si>
  <si>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</si>
  <si>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</si>
  <si>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</si>
  <si>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</si>
  <si>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</si>
  <si>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</si>
  <si>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</si>
  <si>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</si>
  <si>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</si>
  <si>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</si>
  <si>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</si>
  <si>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</si>
  <si>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</si>
  <si>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</si>
  <si>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</si>
  <si>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</si>
  <si>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</si>
  <si>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</si>
  <si>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</si>
  <si>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</si>
  <si>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</si>
  <si>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</si>
  <si>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</si>
  <si>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</si>
  <si>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</si>
  <si>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</si>
  <si>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</si>
  <si>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</si>
  <si>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</si>
  <si>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</si>
  <si>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</si>
  <si>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</si>
  <si>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</si>
  <si>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</si>
  <si>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</si>
  <si>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</si>
  <si>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</si>
  <si>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</si>
  <si>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</si>
  <si>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</si>
  <si>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</si>
  <si>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</si>
  <si>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</si>
  <si>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</si>
  <si>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</si>
  <si>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</si>
  <si>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</si>
  <si>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</si>
  <si>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</si>
  <si>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</si>
  <si>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</si>
  <si>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</si>
  <si>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</si>
  <si>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</si>
  <si>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</si>
  <si>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</si>
  <si>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</si>
  <si>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</si>
  <si>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</si>
  <si>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</si>
  <si>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</si>
  <si>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</si>
  <si>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</si>
  <si>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</si>
  <si>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</si>
  <si>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</si>
  <si>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</si>
  <si>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</si>
  <si>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</si>
  <si>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</si>
  <si>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</si>
  <si>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</si>
  <si>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</si>
  <si>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</si>
  <si>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</si>
  <si>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</si>
  <si>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</si>
  <si>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</si>
  <si>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</si>
  <si>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</si>
  <si>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</si>
  <si>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</si>
  <si>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</si>
  <si>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</si>
  <si>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</si>
  <si>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</si>
  <si>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</si>
  <si>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</si>
  <si>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</si>
  <si>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</si>
  <si>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</si>
  <si>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</si>
  <si>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</si>
  <si>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</si>
  <si>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</si>
  <si>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</si>
  <si>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</si>
  <si>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</si>
  <si>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</si>
  <si>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</si>
  <si>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</si>
  <si>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</si>
  <si>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</si>
  <si>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</si>
  <si>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</si>
  <si>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</si>
  <si>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</si>
  <si>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</si>
  <si>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</si>
  <si>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</si>
  <si>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</si>
  <si>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</si>
  <si>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</si>
  <si>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</si>
  <si>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</si>
  <si>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</si>
  <si>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</si>
  <si>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</si>
  <si>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</si>
  <si>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</si>
  <si>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</si>
  <si>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</si>
  <si>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</si>
  <si>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</si>
  <si>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</si>
  <si>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</si>
  <si>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</si>
  <si>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</si>
  <si>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</si>
  <si>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</si>
  <si>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</si>
  <si>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</si>
  <si>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</si>
  <si>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</si>
  <si>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</si>
  <si>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</si>
  <si>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</si>
  <si>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</si>
  <si>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</si>
  <si>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</si>
  <si>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</si>
  <si>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</si>
  <si>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</si>
  <si>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</si>
  <si>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</si>
  <si>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</si>
  <si>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</si>
  <si>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</si>
  <si>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</si>
  <si>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</si>
  <si>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</si>
  <si>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</si>
  <si>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</si>
  <si>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</si>
  <si>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</si>
  <si>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</si>
  <si>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</si>
  <si>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</si>
  <si>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</si>
  <si>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</si>
  <si>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</si>
  <si>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</si>
  <si>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</si>
  <si>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</si>
  <si>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</si>
  <si>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</si>
  <si>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</si>
  <si>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</si>
  <si>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</si>
  <si>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</si>
  <si>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</si>
  <si>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</si>
  <si>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</si>
  <si>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</si>
  <si>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</si>
  <si>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</si>
  <si>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</si>
  <si>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</si>
  <si>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</si>
  <si>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</si>
  <si>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</si>
  <si>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</si>
  <si>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</si>
  <si>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</si>
  <si>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</si>
  <si>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</si>
  <si>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</si>
  <si>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</si>
  <si>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</si>
  <si>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</si>
  <si>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</si>
  <si>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</si>
  <si>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</si>
  <si>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</si>
  <si>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</si>
  <si>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</si>
  <si>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</si>
  <si>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</si>
  <si>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</si>
  <si>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</si>
  <si>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</si>
  <si>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</si>
  <si>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</si>
  <si>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</si>
  <si>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</si>
  <si>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</si>
  <si>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</si>
  <si>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</si>
  <si>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</si>
  <si>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</si>
  <si>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</si>
  <si>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</si>
  <si>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</si>
  <si>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</si>
  <si>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</si>
  <si>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</si>
  <si>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</si>
  <si>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</si>
  <si>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</si>
  <si>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</si>
  <si>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</si>
  <si>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</si>
  <si>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</si>
  <si>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</si>
  <si>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</si>
  <si>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</si>
  <si>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</si>
  <si>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</si>
  <si>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</si>
  <si>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</si>
  <si>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</si>
  <si>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</si>
  <si>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</si>
  <si>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</si>
  <si>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</si>
  <si>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</si>
  <si>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</si>
  <si>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</si>
  <si>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</si>
  <si>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</si>
  <si>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</si>
  <si>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</si>
  <si>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</si>
  <si>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</si>
  <si>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</si>
  <si>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</si>
  <si>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</si>
  <si>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</si>
  <si>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</si>
  <si>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</si>
  <si>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</si>
  <si>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</si>
  <si>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</si>
  <si>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</si>
  <si>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</si>
  <si>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</si>
  <si>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</si>
  <si>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</si>
  <si>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</si>
  <si>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</si>
  <si>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</si>
  <si>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</si>
  <si>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</si>
  <si>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</si>
  <si>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</si>
  <si>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</si>
  <si>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</si>
  <si>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</si>
  <si>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</si>
  <si>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</si>
  <si>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</si>
  <si>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</si>
  <si>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</si>
  <si>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</si>
  <si>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</si>
  <si>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</si>
  <si>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</si>
  <si>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</si>
  <si>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</si>
  <si>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</si>
  <si>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</si>
  <si>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</si>
  <si>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</si>
  <si>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</si>
  <si>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</si>
  <si>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</si>
  <si>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</si>
  <si>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</si>
  <si>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</si>
  <si>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</si>
  <si>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</si>
  <si>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</si>
  <si>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</si>
  <si>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</si>
  <si>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</si>
  <si>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</si>
  <si>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</si>
  <si>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</si>
  <si>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</si>
  <si>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</si>
  <si>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</si>
  <si>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</si>
  <si>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</si>
  <si>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</si>
  <si>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</si>
  <si>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</si>
  <si>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</si>
  <si>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</si>
  <si>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</si>
  <si>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</si>
  <si>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</si>
  <si>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</si>
  <si>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</si>
  <si>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</si>
  <si>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</si>
  <si>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</si>
  <si>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</si>
  <si>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</si>
  <si>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</si>
  <si>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</si>
  <si>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</si>
  <si>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</si>
  <si>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</si>
  <si>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</si>
  <si>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</si>
  <si>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</si>
  <si>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</si>
  <si>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</si>
  <si>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</si>
  <si>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</si>
  <si>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</si>
  <si>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</si>
  <si>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</si>
  <si>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</si>
  <si>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</si>
  <si>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</si>
  <si>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</si>
  <si>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</si>
  <si>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</si>
  <si>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</si>
  <si>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</si>
  <si>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</si>
  <si>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</si>
  <si>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</si>
  <si>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</si>
  <si>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</si>
  <si>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</si>
  <si>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</si>
  <si>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</si>
  <si>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</si>
  <si>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</si>
  <si>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</si>
  <si>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</si>
  <si>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</si>
  <si>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</si>
  <si>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</si>
  <si>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</si>
  <si>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</si>
  <si>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</si>
  <si>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</si>
  <si>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</si>
  <si>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</si>
  <si>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</si>
  <si>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</si>
  <si>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</si>
  <si>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</si>
  <si>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</si>
  <si>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</si>
  <si>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</si>
  <si>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</si>
  <si>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</si>
  <si>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</si>
  <si>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</si>
  <si>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</si>
  <si>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</si>
  <si>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</si>
  <si>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</si>
  <si>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</si>
  <si>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</si>
  <si>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</si>
  <si>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</si>
  <si>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</si>
  <si>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</si>
  <si>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</si>
  <si>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</si>
  <si>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</si>
  <si>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</si>
  <si>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</si>
  <si>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</si>
  <si>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</si>
  <si>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</si>
  <si>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</si>
  <si>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</si>
  <si>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</si>
  <si>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</si>
  <si>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</si>
  <si>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</si>
  <si>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</si>
  <si>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</si>
  <si>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</si>
  <si>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</si>
  <si>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</si>
  <si>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</si>
  <si>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</si>
  <si>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</si>
  <si>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</si>
  <si>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</si>
  <si>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</si>
  <si>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</si>
  <si>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</si>
  <si>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</si>
  <si>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</si>
  <si>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</si>
  <si>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</si>
  <si>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</si>
  <si>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</si>
  <si>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</si>
  <si>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</si>
  <si>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</si>
  <si>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</si>
  <si>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</si>
  <si>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</si>
  <si>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</si>
  <si>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</si>
  <si>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</si>
  <si>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</si>
  <si>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</si>
  <si>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</si>
  <si>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</si>
  <si>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</si>
  <si>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</si>
  <si>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</si>
  <si>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</si>
  <si>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</si>
  <si>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</si>
  <si>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</si>
  <si>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</si>
  <si>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</si>
  <si>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</si>
  <si>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</si>
  <si>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</si>
  <si>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</si>
  <si>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</si>
  <si>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</si>
  <si>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</si>
  <si>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</si>
  <si>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</si>
  <si>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</si>
  <si>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</si>
  <si>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</si>
  <si>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</si>
  <si>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</si>
  <si>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</si>
  <si>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</si>
  <si>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</si>
  <si>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</si>
  <si>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</si>
  <si>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</si>
  <si>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</si>
  <si>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</si>
  <si>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</si>
  <si>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</si>
  <si>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</si>
  <si>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</si>
  <si>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</si>
  <si>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</si>
  <si>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</si>
  <si>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</si>
  <si>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</si>
  <si>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</si>
  <si>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</si>
  <si>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</si>
  <si>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</si>
  <si>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</si>
  <si>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</si>
  <si>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</si>
  <si>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</si>
  <si>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</si>
  <si>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</si>
  <si>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</si>
  <si>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</si>
  <si>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</si>
  <si>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</si>
  <si>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</si>
  <si>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</si>
  <si>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</si>
  <si>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</si>
  <si>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</si>
  <si>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</si>
  <si>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</si>
  <si>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</si>
  <si>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</si>
  <si>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</si>
  <si>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</si>
  <si>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</si>
  <si>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</si>
  <si>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</si>
  <si>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</si>
  <si>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</si>
  <si>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</si>
  <si>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</si>
  <si>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</si>
  <si>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</si>
  <si>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</si>
  <si>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</si>
  <si>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</si>
  <si>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</si>
  <si>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</si>
  <si>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</si>
  <si>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</si>
  <si>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</si>
  <si>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</si>
  <si>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</si>
  <si>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</si>
  <si>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</si>
  <si>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</si>
  <si>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</si>
  <si>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</si>
  <si>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</si>
  <si>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</si>
  <si>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</si>
  <si>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</si>
  <si>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</si>
  <si>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</si>
  <si>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</si>
  <si>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</si>
  <si>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</si>
  <si>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</si>
  <si>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</si>
  <si>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</si>
  <si>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</si>
  <si>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</si>
  <si>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</si>
  <si>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</si>
  <si>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</si>
  <si>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</si>
  <si>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</si>
  <si>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</si>
  <si>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</si>
  <si>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</si>
  <si>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</si>
  <si>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</si>
  <si>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</si>
  <si>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</si>
  <si>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</si>
  <si>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</si>
  <si>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</si>
  <si>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7/22/04</t>
  </si>
  <si>
    <t>8/15/11</t>
  </si>
  <si>
    <t>John Stark Regional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</si>
</sst>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148F-5574-41AC-AD7E-3B856D452D4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275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283201.53999999998</v>
      </c>
      <c r="G9" s="18">
        <v>11107.89</v>
      </c>
      <c r="H9" s="18">
        <v>-36153.61</v>
      </c>
      <c r="I9" s="18">
        <v>0</v>
      </c>
      <c r="J9" s="67">
        <f>SUM(I431)</f>
        <v>209391.13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12116.09</v>
      </c>
      <c r="G13" s="18">
        <v>9099.74</v>
      </c>
      <c r="H13" s="18">
        <v>36421.25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30</v>
      </c>
      <c r="G14" s="18">
        <v>0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295347.63</v>
      </c>
      <c r="G19" s="41">
        <f>SUM(G9:G18)</f>
        <v>20207.629999999997</v>
      </c>
      <c r="H19" s="41">
        <f>SUM(H9:H18)</f>
        <v>267.63999999999942</v>
      </c>
      <c r="I19" s="41">
        <f>SUM(I9:I18)</f>
        <v>0</v>
      </c>
      <c r="J19" s="41">
        <f>SUM(J9:J18)</f>
        <v>209391.13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10.53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13533.09</v>
      </c>
      <c r="G25" s="18">
        <v>0</v>
      </c>
      <c r="H25" s="18">
        <v>257.11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119467</v>
      </c>
      <c r="G26" s="145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133000.09</v>
      </c>
      <c r="G33" s="41">
        <f>SUM(G23:G32)</f>
        <v>0</v>
      </c>
      <c r="H33" s="41">
        <f>SUM(H23:H32)</f>
        <v>267.64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10000</v>
      </c>
      <c r="G41" s="18">
        <v>20207.63</v>
      </c>
      <c r="H41" s="18">
        <v>0</v>
      </c>
      <c r="I41" s="18">
        <v>0</v>
      </c>
      <c r="J41" s="13">
        <f>SUM(I449)</f>
        <v>209391.13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152347.54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162347.54</v>
      </c>
      <c r="G43" s="41">
        <f>SUM(G35:G42)</f>
        <v>20207.63</v>
      </c>
      <c r="H43" s="41">
        <f>SUM(H35:H42)</f>
        <v>0</v>
      </c>
      <c r="I43" s="41">
        <f>SUM(I35:I42)</f>
        <v>0</v>
      </c>
      <c r="J43" s="41">
        <f>SUM(J35:J42)</f>
        <v>209391.13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295347.63</v>
      </c>
      <c r="G44" s="41">
        <f>G43+G33</f>
        <v>20207.63</v>
      </c>
      <c r="H44" s="41">
        <f>H43+H33</f>
        <v>267.64</v>
      </c>
      <c r="I44" s="41">
        <f>I43+I33</f>
        <v>0</v>
      </c>
      <c r="J44" s="41">
        <f>J43+J33</f>
        <v>209391.13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8239663</v>
      </c>
      <c r="G49" s="18">
        <v>0</v>
      </c>
      <c r="H49" s="18">
        <v>0</v>
      </c>
      <c r="I49" s="18">
        <v>0</v>
      </c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8239663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9646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9646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2514.6999999999998</v>
      </c>
      <c r="G88" s="18">
        <v>0</v>
      </c>
      <c r="H88" s="18"/>
      <c r="I88" s="18"/>
      <c r="J88" s="18">
        <v>98.83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244062.77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13835.25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>
        <v>0</v>
      </c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4695.4799999999996</v>
      </c>
      <c r="G101" s="18">
        <v>0</v>
      </c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4952.83</v>
      </c>
      <c r="G102" s="18">
        <v>827.35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25998.260000000002</v>
      </c>
      <c r="G103" s="41">
        <f>SUM(G88:G102)</f>
        <v>244890.12</v>
      </c>
      <c r="H103" s="41">
        <f>SUM(H88:H102)</f>
        <v>0</v>
      </c>
      <c r="I103" s="41">
        <f>SUM(I88:I102)</f>
        <v>0</v>
      </c>
      <c r="J103" s="41">
        <f>SUM(J88:J102)</f>
        <v>98.83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8275307.2599999998</v>
      </c>
      <c r="G104" s="41">
        <f>G52+G103</f>
        <v>244890.12</v>
      </c>
      <c r="H104" s="41">
        <f>H52+H71+H86+H103</f>
        <v>0</v>
      </c>
      <c r="I104" s="41">
        <f>I52+I103</f>
        <v>0</v>
      </c>
      <c r="J104" s="41">
        <f>J52+J103</f>
        <v>98.83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3237244.07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997764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117413.93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534</v>
      </c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4352422</v>
      </c>
      <c r="G113" s="41">
        <f>SUM(G109:G112)</f>
        <v>0</v>
      </c>
      <c r="H113" s="41">
        <f>SUM(H109:H112)</f>
        <v>534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252981.8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404595.59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14395.92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2796.81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9600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681573.31</v>
      </c>
      <c r="G128" s="41">
        <f>SUM(G115:G127)</f>
        <v>2796.81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5033995.3100000005</v>
      </c>
      <c r="G132" s="41">
        <f>G113+SUM(G128:G129)</f>
        <v>2796.81</v>
      </c>
      <c r="H132" s="41">
        <f>H113+SUM(H128:H131)</f>
        <v>534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95778.16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53636.639999999999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126382.93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126382.93</v>
      </c>
      <c r="G154" s="41">
        <f>SUM(G142:G153)</f>
        <v>53636.639999999999</v>
      </c>
      <c r="H154" s="41">
        <f>SUM(H142:H153)</f>
        <v>95778.16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126382.93</v>
      </c>
      <c r="G161" s="41">
        <f>G139+G154+SUM(G155:G160)</f>
        <v>53636.639999999999</v>
      </c>
      <c r="H161" s="41">
        <f>H139+H154+SUM(H155:H160)</f>
        <v>95778.16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13435685.5</v>
      </c>
      <c r="G185" s="47">
        <f>G104+G132+G161+G184</f>
        <v>301323.57</v>
      </c>
      <c r="H185" s="47">
        <f>H104+H132+H161+H184</f>
        <v>96312.16</v>
      </c>
      <c r="I185" s="47">
        <f>I104+I132+I161+I184</f>
        <v>0</v>
      </c>
      <c r="J185" s="47">
        <f>J104+J132+J184</f>
        <v>20098.830000000002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3668681.19</v>
      </c>
      <c r="G225" s="18">
        <v>1294554.69</v>
      </c>
      <c r="H225" s="18">
        <v>38899.96</v>
      </c>
      <c r="I225" s="18">
        <v>122070.17</v>
      </c>
      <c r="J225" s="18">
        <v>52190.6</v>
      </c>
      <c r="K225" s="18">
        <v>5092.83</v>
      </c>
      <c r="L225" s="19">
        <f>SUM(F225:K225)</f>
        <v>5181489.4399999995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1372198.71</v>
      </c>
      <c r="G226" s="18">
        <v>500195.97</v>
      </c>
      <c r="H226" s="18">
        <v>1200819.58</v>
      </c>
      <c r="I226" s="18">
        <v>31016.57</v>
      </c>
      <c r="J226" s="18">
        <v>2130.5500000000002</v>
      </c>
      <c r="K226" s="18">
        <v>20647.82</v>
      </c>
      <c r="L226" s="19">
        <f>SUM(F226:K226)</f>
        <v>3127009.1999999993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55883.65</v>
      </c>
      <c r="I227" s="18">
        <v>0</v>
      </c>
      <c r="J227" s="18">
        <v>0</v>
      </c>
      <c r="K227" s="18">
        <v>0</v>
      </c>
      <c r="L227" s="19">
        <f>SUM(F227:K227)</f>
        <v>55883.65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296723.65000000002</v>
      </c>
      <c r="G228" s="18">
        <v>54903.42</v>
      </c>
      <c r="H228" s="18">
        <v>51590.69</v>
      </c>
      <c r="I228" s="18">
        <v>24332.76</v>
      </c>
      <c r="J228" s="18">
        <v>19598.580000000002</v>
      </c>
      <c r="K228" s="18">
        <v>78108.11</v>
      </c>
      <c r="L228" s="19">
        <f>SUM(F228:K228)</f>
        <v>525257.21000000008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486228.73</v>
      </c>
      <c r="G230" s="18">
        <v>195653.59</v>
      </c>
      <c r="H230" s="18">
        <v>102069.23</v>
      </c>
      <c r="I230" s="18">
        <v>4411.45</v>
      </c>
      <c r="J230" s="18">
        <v>1557</v>
      </c>
      <c r="K230" s="18">
        <v>0</v>
      </c>
      <c r="L230" s="19">
        <f t="shared" ref="L230:L236" si="4">SUM(F230:K230)</f>
        <v>789919.99999999988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163928.37</v>
      </c>
      <c r="G231" s="18">
        <v>58731.03</v>
      </c>
      <c r="H231" s="18">
        <v>64195.58</v>
      </c>
      <c r="I231" s="18">
        <v>43715.91</v>
      </c>
      <c r="J231" s="18">
        <v>176065.65</v>
      </c>
      <c r="K231" s="18">
        <v>4071.41</v>
      </c>
      <c r="L231" s="19">
        <f t="shared" si="4"/>
        <v>510707.95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5000</v>
      </c>
      <c r="G232" s="18">
        <v>33146</v>
      </c>
      <c r="H232" s="18">
        <v>420260.66</v>
      </c>
      <c r="I232" s="18">
        <v>3019.12</v>
      </c>
      <c r="J232" s="18">
        <v>0</v>
      </c>
      <c r="K232" s="18">
        <v>8729.61</v>
      </c>
      <c r="L232" s="19">
        <f t="shared" si="4"/>
        <v>470155.38999999996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385364.43</v>
      </c>
      <c r="G233" s="18">
        <v>156105.76</v>
      </c>
      <c r="H233" s="18">
        <v>36956.25</v>
      </c>
      <c r="I233" s="18">
        <v>10320.75</v>
      </c>
      <c r="J233" s="18">
        <v>0</v>
      </c>
      <c r="K233" s="18">
        <v>20070.21</v>
      </c>
      <c r="L233" s="19">
        <f t="shared" si="4"/>
        <v>608817.39999999991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339964.59</v>
      </c>
      <c r="G235" s="18">
        <v>162077.68</v>
      </c>
      <c r="H235" s="18">
        <v>350228.64</v>
      </c>
      <c r="I235" s="18">
        <v>287598.15000000002</v>
      </c>
      <c r="J235" s="18">
        <v>33014.9</v>
      </c>
      <c r="K235" s="18">
        <v>419.5</v>
      </c>
      <c r="L235" s="19">
        <f t="shared" si="4"/>
        <v>1173303.46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512698.31</v>
      </c>
      <c r="I236" s="18">
        <v>0</v>
      </c>
      <c r="J236" s="18">
        <v>0</v>
      </c>
      <c r="K236" s="18">
        <v>0</v>
      </c>
      <c r="L236" s="19">
        <f t="shared" si="4"/>
        <v>512698.31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6718089.6700000009</v>
      </c>
      <c r="G239" s="41">
        <f t="shared" si="5"/>
        <v>2455368.14</v>
      </c>
      <c r="H239" s="41">
        <f t="shared" si="5"/>
        <v>2833602.55</v>
      </c>
      <c r="I239" s="41">
        <f t="shared" si="5"/>
        <v>526484.88</v>
      </c>
      <c r="J239" s="41">
        <f t="shared" si="5"/>
        <v>284557.28000000003</v>
      </c>
      <c r="K239" s="41">
        <f t="shared" si="5"/>
        <v>137139.49000000002</v>
      </c>
      <c r="L239" s="41">
        <f t="shared" si="5"/>
        <v>12955242.01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0</v>
      </c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6718089.6700000009</v>
      </c>
      <c r="G249" s="41">
        <f t="shared" si="8"/>
        <v>2455368.14</v>
      </c>
      <c r="H249" s="41">
        <f t="shared" si="8"/>
        <v>2833602.55</v>
      </c>
      <c r="I249" s="41">
        <f t="shared" si="8"/>
        <v>526484.88</v>
      </c>
      <c r="J249" s="41">
        <f t="shared" si="8"/>
        <v>284557.28000000003</v>
      </c>
      <c r="K249" s="41">
        <f t="shared" si="8"/>
        <v>137139.49000000002</v>
      </c>
      <c r="L249" s="41">
        <f t="shared" si="8"/>
        <v>12955242.01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500000</v>
      </c>
      <c r="L252" s="19">
        <f>SUM(F252:K252)</f>
        <v>500000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37000</v>
      </c>
      <c r="L253" s="19">
        <f>SUM(F253:K253)</f>
        <v>37000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557000</v>
      </c>
      <c r="L262" s="41">
        <f t="shared" si="9"/>
        <v>557000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6718089.6700000009</v>
      </c>
      <c r="G263" s="42">
        <f t="shared" si="11"/>
        <v>2455368.14</v>
      </c>
      <c r="H263" s="42">
        <f t="shared" si="11"/>
        <v>2833602.55</v>
      </c>
      <c r="I263" s="42">
        <f t="shared" si="11"/>
        <v>526484.88</v>
      </c>
      <c r="J263" s="42">
        <f t="shared" si="11"/>
        <v>284557.28000000003</v>
      </c>
      <c r="K263" s="42">
        <f t="shared" si="11"/>
        <v>694139.49</v>
      </c>
      <c r="L263" s="42">
        <f t="shared" si="11"/>
        <v>13512242.01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19544.400000000001</v>
      </c>
      <c r="G306" s="18">
        <v>11297.23</v>
      </c>
      <c r="H306" s="18">
        <v>3749.61</v>
      </c>
      <c r="I306" s="18">
        <v>6543.76</v>
      </c>
      <c r="J306" s="18">
        <v>3067.79</v>
      </c>
      <c r="K306" s="18">
        <v>0</v>
      </c>
      <c r="L306" s="19">
        <f>SUM(F306:K306)</f>
        <v>44202.79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2855.78</v>
      </c>
      <c r="I309" s="18">
        <v>217.55</v>
      </c>
      <c r="J309" s="18">
        <v>0</v>
      </c>
      <c r="K309" s="18">
        <v>0</v>
      </c>
      <c r="L309" s="19">
        <f>SUM(F309:K309)</f>
        <v>3073.3300000000004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6545</v>
      </c>
      <c r="G312" s="18">
        <v>878.69</v>
      </c>
      <c r="H312" s="18">
        <v>36053.89</v>
      </c>
      <c r="I312" s="18">
        <v>1991.6</v>
      </c>
      <c r="J312" s="18">
        <v>135.79</v>
      </c>
      <c r="K312" s="18">
        <v>0</v>
      </c>
      <c r="L312" s="19">
        <f t="shared" si="16"/>
        <v>45604.97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1602.87</v>
      </c>
      <c r="L313" s="19">
        <f t="shared" si="16"/>
        <v>1602.87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1045.75</v>
      </c>
      <c r="I317" s="18">
        <v>0</v>
      </c>
      <c r="J317" s="18">
        <v>0</v>
      </c>
      <c r="K317" s="18">
        <v>0</v>
      </c>
      <c r="L317" s="19">
        <f t="shared" si="16"/>
        <v>1045.75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26089.4</v>
      </c>
      <c r="G320" s="42">
        <f t="shared" si="17"/>
        <v>12175.92</v>
      </c>
      <c r="H320" s="42">
        <f t="shared" si="17"/>
        <v>43705.03</v>
      </c>
      <c r="I320" s="42">
        <f t="shared" si="17"/>
        <v>8752.91</v>
      </c>
      <c r="J320" s="42">
        <f t="shared" si="17"/>
        <v>3203.58</v>
      </c>
      <c r="K320" s="42">
        <f t="shared" si="17"/>
        <v>1602.87</v>
      </c>
      <c r="L320" s="41">
        <f t="shared" si="17"/>
        <v>95529.709999999992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>
        <v>1000</v>
      </c>
      <c r="I327" s="18"/>
      <c r="J327" s="18"/>
      <c r="K327" s="18"/>
      <c r="L327" s="19">
        <f t="shared" si="18"/>
        <v>1000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1000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1000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26089.4</v>
      </c>
      <c r="G330" s="41">
        <f t="shared" si="20"/>
        <v>12175.92</v>
      </c>
      <c r="H330" s="41">
        <f t="shared" si="20"/>
        <v>44705.03</v>
      </c>
      <c r="I330" s="41">
        <f t="shared" si="20"/>
        <v>8752.91</v>
      </c>
      <c r="J330" s="41">
        <f t="shared" si="20"/>
        <v>3203.58</v>
      </c>
      <c r="K330" s="41">
        <f t="shared" si="20"/>
        <v>1602.87</v>
      </c>
      <c r="L330" s="41">
        <f t="shared" si="20"/>
        <v>96529.709999999992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26089.4</v>
      </c>
      <c r="G344" s="41">
        <f>G330</f>
        <v>12175.92</v>
      </c>
      <c r="H344" s="41">
        <f>H330</f>
        <v>44705.03</v>
      </c>
      <c r="I344" s="41">
        <f>I330</f>
        <v>8752.91</v>
      </c>
      <c r="J344" s="41">
        <f>J330</f>
        <v>3203.58</v>
      </c>
      <c r="K344" s="47">
        <f>K330+K343</f>
        <v>1602.87</v>
      </c>
      <c r="L344" s="41">
        <f>L330+L343</f>
        <v>96529.709999999992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95016.16</v>
      </c>
      <c r="G352" s="18">
        <v>35531.89</v>
      </c>
      <c r="H352" s="18">
        <v>1144.07</v>
      </c>
      <c r="I352" s="18">
        <v>185198.55</v>
      </c>
      <c r="J352" s="18">
        <v>4506.58</v>
      </c>
      <c r="K352" s="18">
        <v>2726.21</v>
      </c>
      <c r="L352" s="19">
        <f>SUM(F352:K352)</f>
        <v>324123.46000000002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95016.16</v>
      </c>
      <c r="G354" s="47">
        <f t="shared" si="22"/>
        <v>35531.89</v>
      </c>
      <c r="H354" s="47">
        <f t="shared" si="22"/>
        <v>1144.07</v>
      </c>
      <c r="I354" s="47">
        <f t="shared" si="22"/>
        <v>185198.55</v>
      </c>
      <c r="J354" s="47">
        <f t="shared" si="22"/>
        <v>4506.58</v>
      </c>
      <c r="K354" s="47">
        <f t="shared" si="22"/>
        <v>2726.21</v>
      </c>
      <c r="L354" s="47">
        <f t="shared" si="22"/>
        <v>324123.46000000002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>
        <v>156548.12</v>
      </c>
      <c r="I359" s="56">
        <f>SUM(F359:H359)</f>
        <v>156548.12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>
        <v>28650.43</v>
      </c>
      <c r="I360" s="56">
        <f>SUM(F360:H360)</f>
        <v>28650.43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185198.55</v>
      </c>
      <c r="I361" s="47">
        <f>SUM(I359:I360)</f>
        <v>185198.55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31.22</v>
      </c>
      <c r="I381" s="18"/>
      <c r="J381" s="24" t="s">
        <v>312</v>
      </c>
      <c r="K381" s="24" t="s">
        <v>312</v>
      </c>
      <c r="L381" s="56">
        <f t="shared" si="25"/>
        <v>31.22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31.22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31.22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20000</v>
      </c>
      <c r="H388" s="18">
        <v>67.61</v>
      </c>
      <c r="I388" s="18"/>
      <c r="J388" s="24" t="s">
        <v>312</v>
      </c>
      <c r="K388" s="24" t="s">
        <v>312</v>
      </c>
      <c r="L388" s="56">
        <f t="shared" si="26"/>
        <v>20067.61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0</v>
      </c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0</v>
      </c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67.61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20067.61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98.83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20098.830000000002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0</v>
      </c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209391.13</v>
      </c>
      <c r="H431" s="18"/>
      <c r="I431" s="56">
        <f t="shared" ref="I431:I437" si="33">SUM(F431:H431)</f>
        <v>209391.13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209391.13</v>
      </c>
      <c r="H438" s="13">
        <f>SUM(H431:H437)</f>
        <v>0</v>
      </c>
      <c r="I438" s="13">
        <f>SUM(I431:I437)</f>
        <v>209391.13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209391.13</v>
      </c>
      <c r="H449" s="18"/>
      <c r="I449" s="56">
        <f>SUM(F449:H449)</f>
        <v>209391.13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209391.13</v>
      </c>
      <c r="H450" s="83">
        <f>SUM(H446:H449)</f>
        <v>0</v>
      </c>
      <c r="I450" s="83">
        <f>SUM(I446:I449)</f>
        <v>209391.13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209391.13</v>
      </c>
      <c r="H451" s="42">
        <f>H444+H450</f>
        <v>0</v>
      </c>
      <c r="I451" s="42">
        <f>I444+I450</f>
        <v>209391.13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238904.05</v>
      </c>
      <c r="G455" s="18">
        <v>43007.519999999997</v>
      </c>
      <c r="H455" s="18">
        <v>217.55</v>
      </c>
      <c r="I455" s="18">
        <v>0</v>
      </c>
      <c r="J455" s="18">
        <v>189292.3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13435685.5</v>
      </c>
      <c r="G458" s="18">
        <v>301323.57</v>
      </c>
      <c r="H458" s="18">
        <v>96312.16</v>
      </c>
      <c r="I458" s="18">
        <v>0</v>
      </c>
      <c r="J458" s="18">
        <v>20098.830000000002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13435685.5</v>
      </c>
      <c r="G460" s="53">
        <f>SUM(G458:G459)</f>
        <v>301323.57</v>
      </c>
      <c r="H460" s="53">
        <f>SUM(H458:H459)</f>
        <v>96312.16</v>
      </c>
      <c r="I460" s="53">
        <f>SUM(I458:I459)</f>
        <v>0</v>
      </c>
      <c r="J460" s="53">
        <f>SUM(J458:J459)</f>
        <v>20098.830000000002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13512242.01</v>
      </c>
      <c r="G462" s="18">
        <v>324123.46000000002</v>
      </c>
      <c r="H462" s="18">
        <v>96529.71</v>
      </c>
      <c r="I462" s="18">
        <v>0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13512242.01</v>
      </c>
      <c r="G464" s="53">
        <f>SUM(G462:G463)</f>
        <v>324123.46000000002</v>
      </c>
      <c r="H464" s="53">
        <f>SUM(H462:H463)</f>
        <v>96529.71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162347.54000000097</v>
      </c>
      <c r="G466" s="53">
        <f>(G455+G460)- G464</f>
        <v>20207.630000000005</v>
      </c>
      <c r="H466" s="53">
        <f>(H455+H460)- H464</f>
        <v>0</v>
      </c>
      <c r="I466" s="53">
        <f>(I455+I460)- I464</f>
        <v>0</v>
      </c>
      <c r="J466" s="53">
        <f>(J455+J460)- J464</f>
        <v>209391.13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7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3516000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3.27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990000</v>
      </c>
      <c r="G485" s="18"/>
      <c r="H485" s="18"/>
      <c r="I485" s="18"/>
      <c r="J485" s="18"/>
      <c r="K485" s="53">
        <f>SUM(F485:J485)</f>
        <v>990000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500000</v>
      </c>
      <c r="G487" s="18"/>
      <c r="H487" s="18"/>
      <c r="I487" s="18"/>
      <c r="J487" s="18"/>
      <c r="K487" s="53">
        <f t="shared" si="34"/>
        <v>500000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490000</v>
      </c>
      <c r="G488" s="205"/>
      <c r="H488" s="205"/>
      <c r="I488" s="205"/>
      <c r="J488" s="205"/>
      <c r="K488" s="206">
        <f t="shared" si="34"/>
        <v>490000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12250</v>
      </c>
      <c r="G489" s="18"/>
      <c r="H489" s="18"/>
      <c r="I489" s="18"/>
      <c r="J489" s="18"/>
      <c r="K489" s="53">
        <f t="shared" si="34"/>
        <v>12250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502250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502250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490000</v>
      </c>
      <c r="G491" s="205"/>
      <c r="H491" s="205"/>
      <c r="I491" s="205"/>
      <c r="J491" s="205"/>
      <c r="K491" s="206">
        <f t="shared" si="34"/>
        <v>490000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12250</v>
      </c>
      <c r="G492" s="18"/>
      <c r="H492" s="18"/>
      <c r="I492" s="18"/>
      <c r="J492" s="18"/>
      <c r="K492" s="53">
        <f t="shared" si="34"/>
        <v>12250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502250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502250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1372198.71</v>
      </c>
      <c r="G513" s="18">
        <v>500195.97</v>
      </c>
      <c r="H513" s="18">
        <v>1200819.58</v>
      </c>
      <c r="I513" s="18">
        <v>31016.57</v>
      </c>
      <c r="J513" s="18">
        <v>2130.5500000000002</v>
      </c>
      <c r="K513" s="18">
        <v>20647.82</v>
      </c>
      <c r="L513" s="88">
        <f>SUM(F513:K513)</f>
        <v>3127009.1999999993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1372198.71</v>
      </c>
      <c r="G514" s="108">
        <f t="shared" ref="G514:L514" si="35">SUM(G511:G513)</f>
        <v>500195.97</v>
      </c>
      <c r="H514" s="108">
        <f t="shared" si="35"/>
        <v>1200819.58</v>
      </c>
      <c r="I514" s="108">
        <f t="shared" si="35"/>
        <v>31016.57</v>
      </c>
      <c r="J514" s="108">
        <f t="shared" si="35"/>
        <v>2130.5500000000002</v>
      </c>
      <c r="K514" s="108">
        <f t="shared" si="35"/>
        <v>20647.82</v>
      </c>
      <c r="L514" s="89">
        <f t="shared" si="35"/>
        <v>3127009.1999999993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41471.85</v>
      </c>
      <c r="G518" s="18">
        <v>28310.1</v>
      </c>
      <c r="H518" s="18">
        <v>87074.38</v>
      </c>
      <c r="I518" s="18">
        <v>0</v>
      </c>
      <c r="J518" s="18">
        <v>0</v>
      </c>
      <c r="K518" s="18">
        <v>0</v>
      </c>
      <c r="L518" s="88">
        <f>SUM(F518:K518)</f>
        <v>156856.33000000002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41471.85</v>
      </c>
      <c r="G519" s="89">
        <f t="shared" ref="G519:L519" si="36">SUM(G516:G518)</f>
        <v>28310.1</v>
      </c>
      <c r="H519" s="89">
        <f t="shared" si="36"/>
        <v>87074.38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156856.33000000002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47706.78</v>
      </c>
      <c r="G523" s="18">
        <v>12534.69</v>
      </c>
      <c r="H523" s="18">
        <v>177</v>
      </c>
      <c r="I523" s="18">
        <v>809.65</v>
      </c>
      <c r="J523" s="18"/>
      <c r="K523" s="18">
        <v>422.9</v>
      </c>
      <c r="L523" s="88">
        <f>SUM(F523:K523)</f>
        <v>61651.020000000004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47706.78</v>
      </c>
      <c r="G524" s="89">
        <f t="shared" ref="G524:L524" si="37">SUM(G521:G523)</f>
        <v>12534.69</v>
      </c>
      <c r="H524" s="89">
        <f t="shared" si="37"/>
        <v>177</v>
      </c>
      <c r="I524" s="89">
        <f t="shared" si="37"/>
        <v>809.65</v>
      </c>
      <c r="J524" s="89">
        <f t="shared" si="37"/>
        <v>0</v>
      </c>
      <c r="K524" s="89">
        <f t="shared" si="37"/>
        <v>422.9</v>
      </c>
      <c r="L524" s="89">
        <f t="shared" si="37"/>
        <v>61651.020000000004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4939.25</v>
      </c>
      <c r="I528" s="18"/>
      <c r="J528" s="18"/>
      <c r="K528" s="18"/>
      <c r="L528" s="88">
        <f>SUM(F528:K528)</f>
        <v>4939.25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4939.25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4939.25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275383.33</v>
      </c>
      <c r="I533" s="18"/>
      <c r="J533" s="18"/>
      <c r="K533" s="18"/>
      <c r="L533" s="88">
        <f>SUM(F533:K533)</f>
        <v>275383.33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275383.33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275383.33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1461377.34</v>
      </c>
      <c r="G535" s="89">
        <f t="shared" ref="G535:L535" si="40">G514+G519+G524+G529+G534</f>
        <v>541040.75999999989</v>
      </c>
      <c r="H535" s="89">
        <f t="shared" si="40"/>
        <v>1568393.54</v>
      </c>
      <c r="I535" s="89">
        <f t="shared" si="40"/>
        <v>31826.22</v>
      </c>
      <c r="J535" s="89">
        <f t="shared" si="40"/>
        <v>2130.5500000000002</v>
      </c>
      <c r="K535" s="89">
        <f t="shared" si="40"/>
        <v>21070.720000000001</v>
      </c>
      <c r="L535" s="89">
        <f t="shared" si="40"/>
        <v>3625839.1299999994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3127009.1999999993</v>
      </c>
      <c r="G541" s="87">
        <f>L518</f>
        <v>156856.33000000002</v>
      </c>
      <c r="H541" s="87">
        <f>L523</f>
        <v>61651.020000000004</v>
      </c>
      <c r="I541" s="87">
        <f>L528</f>
        <v>4939.25</v>
      </c>
      <c r="J541" s="87">
        <f>L533</f>
        <v>275383.33</v>
      </c>
      <c r="K541" s="87">
        <f>SUM(F541:J541)</f>
        <v>3625839.1299999994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3127009.1999999993</v>
      </c>
      <c r="G542" s="89">
        <f t="shared" si="41"/>
        <v>156856.33000000002</v>
      </c>
      <c r="H542" s="89">
        <f t="shared" si="41"/>
        <v>61651.020000000004</v>
      </c>
      <c r="I542" s="89">
        <f t="shared" si="41"/>
        <v>4939.25</v>
      </c>
      <c r="J542" s="89">
        <f t="shared" si="41"/>
        <v>275383.33</v>
      </c>
      <c r="K542" s="89">
        <f t="shared" si="41"/>
        <v>3625839.1299999994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306.89999999999998</v>
      </c>
      <c r="G554" s="18">
        <v>4.45</v>
      </c>
      <c r="H554" s="18">
        <v>0</v>
      </c>
      <c r="I554" s="18">
        <v>0</v>
      </c>
      <c r="J554" s="18">
        <v>0</v>
      </c>
      <c r="K554" s="18">
        <v>0</v>
      </c>
      <c r="L554" s="88">
        <f>SUM(F554:K554)</f>
        <v>311.34999999999997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306.89999999999998</v>
      </c>
      <c r="G555" s="89">
        <f t="shared" si="43"/>
        <v>4.45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311.34999999999997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306.89999999999998</v>
      </c>
      <c r="G561" s="89">
        <f t="shared" ref="G561:L561" si="45">G550+G555+G560</f>
        <v>4.45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311.34999999999997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0</v>
      </c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1765.32</v>
      </c>
      <c r="I569" s="87">
        <f t="shared" si="46"/>
        <v>1765.32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780398.28</v>
      </c>
      <c r="I572" s="87">
        <f t="shared" si="46"/>
        <v>780398.28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366608.11</v>
      </c>
      <c r="I573" s="87">
        <f t="shared" si="46"/>
        <v>366608.11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55883.65</v>
      </c>
      <c r="I574" s="87">
        <f t="shared" si="46"/>
        <v>55883.65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0</v>
      </c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>
        <v>109333.4</v>
      </c>
      <c r="K581" s="104">
        <f t="shared" ref="K581:K587" si="47">SUM(H581:J581)</f>
        <v>109333.4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275383.33</v>
      </c>
      <c r="K582" s="104">
        <f t="shared" si="47"/>
        <v>275383.33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29480.400000000001</v>
      </c>
      <c r="K583" s="104">
        <f t="shared" si="47"/>
        <v>29480.400000000001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72418.97</v>
      </c>
      <c r="K584" s="104">
        <f t="shared" si="47"/>
        <v>72418.97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>
        <v>26082.21</v>
      </c>
      <c r="K585" s="104">
        <f t="shared" si="47"/>
        <v>26082.21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0</v>
      </c>
      <c r="J588" s="108">
        <f>SUM(J581:J587)</f>
        <v>512698.31</v>
      </c>
      <c r="K588" s="108">
        <f>SUM(K581:K587)</f>
        <v>512698.31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>
        <v>287760.86</v>
      </c>
      <c r="K594" s="104">
        <f>SUM(H594:J594)</f>
        <v>287760.86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287760.86</v>
      </c>
      <c r="K595" s="108">
        <f>SUM(K592:K594)</f>
        <v>287760.86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34137.24</v>
      </c>
      <c r="G603" s="18">
        <v>2880.94</v>
      </c>
      <c r="H603" s="18">
        <v>0</v>
      </c>
      <c r="I603" s="18">
        <v>400</v>
      </c>
      <c r="J603" s="18">
        <v>0</v>
      </c>
      <c r="K603" s="18">
        <v>0</v>
      </c>
      <c r="L603" s="88">
        <f>SUM(F603:K603)</f>
        <v>37418.18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34137.24</v>
      </c>
      <c r="G604" s="108">
        <f t="shared" si="48"/>
        <v>2880.94</v>
      </c>
      <c r="H604" s="108">
        <f t="shared" si="48"/>
        <v>0</v>
      </c>
      <c r="I604" s="108">
        <f t="shared" si="48"/>
        <v>400</v>
      </c>
      <c r="J604" s="108">
        <f t="shared" si="48"/>
        <v>0</v>
      </c>
      <c r="K604" s="108">
        <f t="shared" si="48"/>
        <v>0</v>
      </c>
      <c r="L604" s="89">
        <f t="shared" si="48"/>
        <v>37418.18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295347.63</v>
      </c>
      <c r="H607" s="109">
        <f>SUM(F44)</f>
        <v>295347.63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20207.629999999997</v>
      </c>
      <c r="H608" s="109">
        <f>SUM(G44)</f>
        <v>20207.63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267.63999999999942</v>
      </c>
      <c r="H609" s="109">
        <f>SUM(H44)</f>
        <v>267.64</v>
      </c>
      <c r="I609" s="121" t="s">
        <v>103</v>
      </c>
      <c r="J609" s="109">
        <f>G609-H609</f>
        <v>-5.6843418860808015E-13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209391.13</v>
      </c>
      <c r="H611" s="109">
        <f>SUM(J44)</f>
        <v>209391.13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162347.54</v>
      </c>
      <c r="H612" s="109">
        <f>F466</f>
        <v>162347.54000000097</v>
      </c>
      <c r="I612" s="121" t="s">
        <v>106</v>
      </c>
      <c r="J612" s="109">
        <f t="shared" ref="J612:J645" si="49">G612-H612</f>
        <v>-9.6042640507221222E-10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20207.63</v>
      </c>
      <c r="H613" s="109">
        <f>G466</f>
        <v>20207.630000000005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209391.13</v>
      </c>
      <c r="H616" s="109">
        <f>J466</f>
        <v>209391.13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13435685.5</v>
      </c>
      <c r="H617" s="104">
        <f>SUM(F458)</f>
        <v>13435685.5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301323.57</v>
      </c>
      <c r="H618" s="104">
        <f>SUM(G458)</f>
        <v>301323.57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96312.16</v>
      </c>
      <c r="H619" s="104">
        <f>SUM(H458)</f>
        <v>96312.16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20098.830000000002</v>
      </c>
      <c r="H621" s="104">
        <f>SUM(J458)</f>
        <v>20098.830000000002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13512242.01</v>
      </c>
      <c r="H622" s="104">
        <f>SUM(F462)</f>
        <v>13512242.01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96529.709999999992</v>
      </c>
      <c r="H623" s="104">
        <f>SUM(H462)</f>
        <v>96529.71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185198.55</v>
      </c>
      <c r="H624" s="104">
        <f>I361</f>
        <v>185198.55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324123.46000000002</v>
      </c>
      <c r="H625" s="104">
        <f>SUM(G462)</f>
        <v>324123.46000000002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20098.830000000002</v>
      </c>
      <c r="H627" s="164">
        <f>SUM(J458)</f>
        <v>20098.830000000002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209391.13</v>
      </c>
      <c r="H630" s="104">
        <f>SUM(G451)</f>
        <v>209391.13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209391.13</v>
      </c>
      <c r="H632" s="104">
        <f>SUM(I451)</f>
        <v>209391.13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98.83</v>
      </c>
      <c r="H634" s="104">
        <f>H400</f>
        <v>98.83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20098.830000000002</v>
      </c>
      <c r="H636" s="104">
        <f>L400</f>
        <v>20098.830000000002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512698.31</v>
      </c>
      <c r="H637" s="104">
        <f>L200+L218+L236</f>
        <v>512698.31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287760.86</v>
      </c>
      <c r="H638" s="104">
        <f>(J249+J330)-(J247+J328)</f>
        <v>287760.86000000004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512698.31</v>
      </c>
      <c r="H641" s="104">
        <f>J588</f>
        <v>512698.31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0</v>
      </c>
      <c r="H650" s="19">
        <f>(L239+L320+L352)</f>
        <v>13374895.180000002</v>
      </c>
      <c r="I650" s="19">
        <f>SUM(F650:H650)</f>
        <v>13374895.180000002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244890.12</v>
      </c>
      <c r="I651" s="19">
        <f>SUM(F651:H651)</f>
        <v>244890.12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0</v>
      </c>
      <c r="H652" s="19">
        <f>(L236+L317)-(J236+J317)</f>
        <v>513744.06</v>
      </c>
      <c r="I652" s="19">
        <f>SUM(F652:H652)</f>
        <v>513744.06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0</v>
      </c>
      <c r="H653" s="200">
        <f>SUM(H565:H577)+SUM(J592:J594)+L603</f>
        <v>1529834.3999999997</v>
      </c>
      <c r="I653" s="19">
        <f>SUM(F653:H653)</f>
        <v>1529834.3999999997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0</v>
      </c>
      <c r="H654" s="19">
        <f>H650-SUM(H651:H653)</f>
        <v>11086426.600000001</v>
      </c>
      <c r="I654" s="19">
        <f>I650-SUM(I651:I653)</f>
        <v>11086426.600000001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>
        <v>771.74</v>
      </c>
      <c r="I655" s="19">
        <f>SUM(F655:H655)</f>
        <v>771.74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>
        <f>ROUND(H654/H655,2)</f>
        <v>14365.49</v>
      </c>
      <c r="I657" s="19">
        <f>ROUND(I654/I655,2)</f>
        <v>14365.49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-12.79</v>
      </c>
      <c r="I660" s="19">
        <f>SUM(F660:H660)</f>
        <v>-12.79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>
        <f>ROUND((H654+H659)/(H655+H660),2)</f>
        <v>14607.58</v>
      </c>
      <c r="I662" s="19">
        <f>ROUND((I654+I659)/(I655+I660),2)</f>
        <v>14607.58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9B9E-3F36-45A3-BDB4-1E1CAD7DDE40}">
  <sheetPr>
    <tabColor indexed="20"/>
  </sheetPr>
  <dimension ref="A1:C52"/>
  <sheetViews>
    <sheetView topLeftCell="A27"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John Stark Regional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3688225.59</v>
      </c>
      <c r="C9" s="230">
        <f>'DOE25'!G189+'DOE25'!G207+'DOE25'!G225+'DOE25'!G268+'DOE25'!G287+'DOE25'!G306</f>
        <v>1305851.92</v>
      </c>
    </row>
    <row r="10" spans="1:3" x14ac:dyDescent="0.2">
      <c r="A10" t="s">
        <v>810</v>
      </c>
      <c r="B10" s="241">
        <v>3616043.59</v>
      </c>
      <c r="C10" s="241">
        <v>1300329.71</v>
      </c>
    </row>
    <row r="11" spans="1:3" x14ac:dyDescent="0.2">
      <c r="A11" t="s">
        <v>811</v>
      </c>
      <c r="B11" s="241">
        <v>0</v>
      </c>
      <c r="C11" s="241">
        <v>0</v>
      </c>
    </row>
    <row r="12" spans="1:3" x14ac:dyDescent="0.2">
      <c r="A12" t="s">
        <v>812</v>
      </c>
      <c r="B12" s="241">
        <v>72182</v>
      </c>
      <c r="C12" s="241">
        <v>5522.21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3688225.59</v>
      </c>
      <c r="C13" s="232">
        <f>SUM(C10:C12)</f>
        <v>1305851.92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1372198.71</v>
      </c>
      <c r="C18" s="230">
        <f>'DOE25'!G190+'DOE25'!G208+'DOE25'!G226+'DOE25'!G269+'DOE25'!G288+'DOE25'!G307</f>
        <v>500195.97</v>
      </c>
    </row>
    <row r="19" spans="1:3" x14ac:dyDescent="0.2">
      <c r="A19" t="s">
        <v>810</v>
      </c>
      <c r="B19" s="241">
        <v>974960.59</v>
      </c>
      <c r="C19" s="241">
        <v>433046.16</v>
      </c>
    </row>
    <row r="20" spans="1:3" x14ac:dyDescent="0.2">
      <c r="A20" t="s">
        <v>811</v>
      </c>
      <c r="B20" s="241">
        <v>378950.31</v>
      </c>
      <c r="C20" s="241">
        <v>61519.85</v>
      </c>
    </row>
    <row r="21" spans="1:3" x14ac:dyDescent="0.2">
      <c r="A21" t="s">
        <v>812</v>
      </c>
      <c r="B21" s="241">
        <v>18287.810000000001</v>
      </c>
      <c r="C21" s="241">
        <v>5629.96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1372198.71</v>
      </c>
      <c r="C22" s="232">
        <f>SUM(C19:C21)</f>
        <v>500195.97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296723.65000000002</v>
      </c>
      <c r="C36" s="236">
        <f>'DOE25'!G192+'DOE25'!G210+'DOE25'!G228+'DOE25'!G271+'DOE25'!G290+'DOE25'!G309</f>
        <v>54903.42</v>
      </c>
    </row>
    <row r="37" spans="1:3" x14ac:dyDescent="0.2">
      <c r="A37" t="s">
        <v>810</v>
      </c>
      <c r="B37" s="241">
        <v>206781.15</v>
      </c>
      <c r="C37" s="241">
        <v>49413.08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89942.5</v>
      </c>
      <c r="C39" s="241">
        <v>5490.34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296723.65000000002</v>
      </c>
      <c r="C40" s="232">
        <f>SUM(C37:C39)</f>
        <v>54903.42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2B73-33A9-45B7-8A35-F826F9C1F526}">
  <sheetPr>
    <tabColor indexed="11"/>
  </sheetPr>
  <dimension ref="A1:I51"/>
  <sheetViews>
    <sheetView workbookViewId="0">
      <pane ySplit="4" topLeftCell="A30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John Stark Regional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8889639.5</v>
      </c>
      <c r="D5" s="20">
        <f>SUM('DOE25'!L189:L192)+SUM('DOE25'!L207:L210)+SUM('DOE25'!L225:L228)-F5-G5</f>
        <v>8711871.0099999998</v>
      </c>
      <c r="E5" s="244"/>
      <c r="F5" s="256">
        <f>SUM('DOE25'!J189:J192)+SUM('DOE25'!J207:J210)+SUM('DOE25'!J225:J228)</f>
        <v>73919.73000000001</v>
      </c>
      <c r="G5" s="53">
        <f>SUM('DOE25'!K189:K192)+SUM('DOE25'!K207:K210)+SUM('DOE25'!K225:K228)</f>
        <v>103848.76000000001</v>
      </c>
      <c r="H5" s="260"/>
    </row>
    <row r="6" spans="1:9" x14ac:dyDescent="0.2">
      <c r="A6" s="32">
        <v>2100</v>
      </c>
      <c r="B6" t="s">
        <v>832</v>
      </c>
      <c r="C6" s="246">
        <f t="shared" si="0"/>
        <v>789919.99999999988</v>
      </c>
      <c r="D6" s="20">
        <f>'DOE25'!L194+'DOE25'!L212+'DOE25'!L230-F6-G6</f>
        <v>788362.99999999988</v>
      </c>
      <c r="E6" s="244"/>
      <c r="F6" s="256">
        <f>'DOE25'!J194+'DOE25'!J212+'DOE25'!J230</f>
        <v>1557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510707.95</v>
      </c>
      <c r="D7" s="20">
        <f>'DOE25'!L195+'DOE25'!L213+'DOE25'!L231-F7-G7</f>
        <v>330570.89000000007</v>
      </c>
      <c r="E7" s="244"/>
      <c r="F7" s="256">
        <f>'DOE25'!J195+'DOE25'!J213+'DOE25'!J231</f>
        <v>176065.65</v>
      </c>
      <c r="G7" s="53">
        <f>'DOE25'!K195+'DOE25'!K213+'DOE25'!K231</f>
        <v>4071.41</v>
      </c>
      <c r="H7" s="260"/>
    </row>
    <row r="8" spans="1:9" x14ac:dyDescent="0.2">
      <c r="A8" s="32">
        <v>2300</v>
      </c>
      <c r="B8" t="s">
        <v>833</v>
      </c>
      <c r="C8" s="246">
        <f t="shared" si="0"/>
        <v>292931.84999999998</v>
      </c>
      <c r="D8" s="244"/>
      <c r="E8" s="20">
        <f>'DOE25'!L196+'DOE25'!L214+'DOE25'!L232-F8-G8-D9-D11</f>
        <v>284202.23999999999</v>
      </c>
      <c r="F8" s="256">
        <f>'DOE25'!J196+'DOE25'!J214+'DOE25'!J232</f>
        <v>0</v>
      </c>
      <c r="G8" s="53">
        <f>'DOE25'!K196+'DOE25'!K214+'DOE25'!K232</f>
        <v>8729.61</v>
      </c>
      <c r="H8" s="260"/>
    </row>
    <row r="9" spans="1:9" x14ac:dyDescent="0.2">
      <c r="A9" s="32">
        <v>2310</v>
      </c>
      <c r="B9" t="s">
        <v>849</v>
      </c>
      <c r="C9" s="246">
        <f t="shared" si="0"/>
        <v>73791.39</v>
      </c>
      <c r="D9" s="245">
        <v>73791.39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7405</v>
      </c>
      <c r="D10" s="244"/>
      <c r="E10" s="245">
        <v>7405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103432.15</v>
      </c>
      <c r="D11" s="245">
        <v>103432.15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608817.39999999991</v>
      </c>
      <c r="D12" s="20">
        <f>'DOE25'!L197+'DOE25'!L215+'DOE25'!L233-F12-G12</f>
        <v>588747.18999999994</v>
      </c>
      <c r="E12" s="244"/>
      <c r="F12" s="256">
        <f>'DOE25'!J197+'DOE25'!J215+'DOE25'!J233</f>
        <v>0</v>
      </c>
      <c r="G12" s="53">
        <f>'DOE25'!K197+'DOE25'!K215+'DOE25'!K233</f>
        <v>20070.21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1173303.46</v>
      </c>
      <c r="D14" s="20">
        <f>'DOE25'!L199+'DOE25'!L217+'DOE25'!L235-F14-G14</f>
        <v>1139869.06</v>
      </c>
      <c r="E14" s="244"/>
      <c r="F14" s="256">
        <f>'DOE25'!J199+'DOE25'!J217+'DOE25'!J235</f>
        <v>33014.9</v>
      </c>
      <c r="G14" s="53">
        <f>'DOE25'!K199+'DOE25'!K217+'DOE25'!K235</f>
        <v>419.5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512698.31</v>
      </c>
      <c r="D15" s="20">
        <f>'DOE25'!L200+'DOE25'!L218+'DOE25'!L236-F15-G15</f>
        <v>512698.31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537000</v>
      </c>
      <c r="D25" s="244"/>
      <c r="E25" s="244"/>
      <c r="F25" s="259"/>
      <c r="G25" s="257"/>
      <c r="H25" s="258">
        <f>'DOE25'!L252+'DOE25'!L253+'DOE25'!L333+'DOE25'!L334</f>
        <v>537000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167575.34000000003</v>
      </c>
      <c r="D29" s="20">
        <f>'DOE25'!L350+'DOE25'!L351+'DOE25'!L352-'DOE25'!I359-F29-G29</f>
        <v>160342.55000000005</v>
      </c>
      <c r="E29" s="244"/>
      <c r="F29" s="256">
        <f>'DOE25'!J350+'DOE25'!J351+'DOE25'!J352</f>
        <v>4506.58</v>
      </c>
      <c r="G29" s="53">
        <f>'DOE25'!K350+'DOE25'!K351+'DOE25'!K352</f>
        <v>2726.21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96529.709999999992</v>
      </c>
      <c r="D31" s="20">
        <f>'DOE25'!L282+'DOE25'!L301+'DOE25'!L320+'DOE25'!L325+'DOE25'!L326+'DOE25'!L327-F31-G31</f>
        <v>91723.26</v>
      </c>
      <c r="E31" s="244"/>
      <c r="F31" s="256">
        <f>'DOE25'!J282+'DOE25'!J301+'DOE25'!J320+'DOE25'!J325+'DOE25'!J326+'DOE25'!J327</f>
        <v>3203.58</v>
      </c>
      <c r="G31" s="53">
        <f>'DOE25'!K282+'DOE25'!K301+'DOE25'!K320+'DOE25'!K325+'DOE25'!K326+'DOE25'!K327</f>
        <v>1602.87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12501408.810000002</v>
      </c>
      <c r="E33" s="247">
        <f>SUM(E5:E31)</f>
        <v>291607.24</v>
      </c>
      <c r="F33" s="247">
        <f>SUM(F5:F31)</f>
        <v>292267.44000000006</v>
      </c>
      <c r="G33" s="247">
        <f>SUM(G5:G31)</f>
        <v>141468.57</v>
      </c>
      <c r="H33" s="247">
        <f>SUM(H5:H31)</f>
        <v>537000</v>
      </c>
    </row>
    <row r="35" spans="2:8" ht="12" thickBot="1" x14ac:dyDescent="0.25">
      <c r="B35" s="254" t="s">
        <v>878</v>
      </c>
      <c r="D35" s="255">
        <f>E33</f>
        <v>291607.24</v>
      </c>
      <c r="E35" s="250"/>
    </row>
    <row r="36" spans="2:8" ht="12" thickTop="1" x14ac:dyDescent="0.2">
      <c r="B36" t="s">
        <v>846</v>
      </c>
      <c r="D36" s="20">
        <f>D33</f>
        <v>12501408.810000002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1A1B-BB21-47E6-B5F8-95A8A696B0C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John Stark Regional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283201.53999999998</v>
      </c>
      <c r="D9" s="95">
        <f>'DOE25'!G9</f>
        <v>11107.89</v>
      </c>
      <c r="E9" s="95">
        <f>'DOE25'!H9</f>
        <v>-36153.61</v>
      </c>
      <c r="F9" s="95">
        <f>'DOE25'!I9</f>
        <v>0</v>
      </c>
      <c r="G9" s="95">
        <f>'DOE25'!J9</f>
        <v>209391.13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12116.09</v>
      </c>
      <c r="D13" s="95">
        <f>'DOE25'!G13</f>
        <v>9099.74</v>
      </c>
      <c r="E13" s="95">
        <f>'DOE25'!H13</f>
        <v>36421.25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295347.63</v>
      </c>
      <c r="D19" s="41">
        <f>SUM(D9:D18)</f>
        <v>20207.629999999997</v>
      </c>
      <c r="E19" s="41">
        <f>SUM(E9:E18)</f>
        <v>267.63999999999942</v>
      </c>
      <c r="F19" s="41">
        <f>SUM(F9:F18)</f>
        <v>0</v>
      </c>
      <c r="G19" s="41">
        <f>SUM(G9:G18)</f>
        <v>209391.13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10.53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13533.09</v>
      </c>
      <c r="D24" s="95">
        <f>'DOE25'!G25</f>
        <v>0</v>
      </c>
      <c r="E24" s="95">
        <f>'DOE25'!H25</f>
        <v>257.11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119467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133000.09</v>
      </c>
      <c r="D32" s="41">
        <f>SUM(D22:D31)</f>
        <v>0</v>
      </c>
      <c r="E32" s="41">
        <f>SUM(E22:E31)</f>
        <v>267.64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10000</v>
      </c>
      <c r="D40" s="95">
        <f>'DOE25'!G41</f>
        <v>20207.63</v>
      </c>
      <c r="E40" s="95">
        <f>'DOE25'!H41</f>
        <v>0</v>
      </c>
      <c r="F40" s="95">
        <f>'DOE25'!I41</f>
        <v>0</v>
      </c>
      <c r="G40" s="95">
        <f>'DOE25'!J41</f>
        <v>209391.13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152347.54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162347.54</v>
      </c>
      <c r="D42" s="41">
        <f>SUM(D34:D41)</f>
        <v>20207.63</v>
      </c>
      <c r="E42" s="41">
        <f>SUM(E34:E41)</f>
        <v>0</v>
      </c>
      <c r="F42" s="41">
        <f>SUM(F34:F41)</f>
        <v>0</v>
      </c>
      <c r="G42" s="41">
        <f>SUM(G34:G41)</f>
        <v>209391.13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295347.63</v>
      </c>
      <c r="D43" s="41">
        <f>D42+D32</f>
        <v>20207.63</v>
      </c>
      <c r="E43" s="41">
        <f>E42+E32</f>
        <v>267.64</v>
      </c>
      <c r="F43" s="41">
        <f>F42+F32</f>
        <v>0</v>
      </c>
      <c r="G43" s="41">
        <f>G42+G32</f>
        <v>209391.13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8239663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9646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2514.6999999999998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98.83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244062.77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23483.559999999998</v>
      </c>
      <c r="D53" s="95">
        <f>SUM('DOE25'!G90:G102)</f>
        <v>827.35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35644.259999999995</v>
      </c>
      <c r="D54" s="130">
        <f>SUM(D49:D53)</f>
        <v>244890.12</v>
      </c>
      <c r="E54" s="130">
        <f>SUM(E49:E53)</f>
        <v>0</v>
      </c>
      <c r="F54" s="130">
        <f>SUM(F49:F53)</f>
        <v>0</v>
      </c>
      <c r="G54" s="130">
        <f>SUM(G49:G53)</f>
        <v>98.83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8275307.2599999998</v>
      </c>
      <c r="D55" s="22">
        <f>D48+D54</f>
        <v>244890.12</v>
      </c>
      <c r="E55" s="22">
        <f>E48+E54</f>
        <v>0</v>
      </c>
      <c r="F55" s="22">
        <f>F48+F54</f>
        <v>0</v>
      </c>
      <c r="G55" s="22">
        <f>G48+G54</f>
        <v>98.83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3237244.07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997764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117413.93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534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4352422</v>
      </c>
      <c r="D62" s="139">
        <f>D61</f>
        <v>0</v>
      </c>
      <c r="E62" s="139">
        <f>E61</f>
        <v>534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252981.8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404595.59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14395.92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9600</v>
      </c>
      <c r="D69" s="95">
        <f>SUM('DOE25'!G123:G127)</f>
        <v>2796.81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681573.31</v>
      </c>
      <c r="D70" s="130">
        <f>SUM(D64:D69)</f>
        <v>2796.81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5033995.3100000005</v>
      </c>
      <c r="D73" s="130">
        <f>SUM(D71:D72)+D70+D62</f>
        <v>2796.81</v>
      </c>
      <c r="E73" s="130">
        <f>SUM(E71:E72)+E70+E62</f>
        <v>534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126382.93</v>
      </c>
      <c r="D80" s="95">
        <f>SUM('DOE25'!G145:G153)</f>
        <v>53636.639999999999</v>
      </c>
      <c r="E80" s="95">
        <f>SUM('DOE25'!H145:H153)</f>
        <v>95778.16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126382.93</v>
      </c>
      <c r="D83" s="131">
        <f>SUM(D77:D82)</f>
        <v>53636.639999999999</v>
      </c>
      <c r="E83" s="131">
        <f>SUM(E77:E82)</f>
        <v>95778.16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796</v>
      </c>
      <c r="C96" s="86">
        <f>C55+C73+C83+C95</f>
        <v>13435685.5</v>
      </c>
      <c r="D96" s="86">
        <f>D55+D73+D83+D95</f>
        <v>301323.57</v>
      </c>
      <c r="E96" s="86">
        <f>E55+E73+E83+E95</f>
        <v>96312.16</v>
      </c>
      <c r="F96" s="86">
        <f>F55+F73+F83+F95</f>
        <v>0</v>
      </c>
      <c r="G96" s="86">
        <f>G55+G73+G95</f>
        <v>20098.830000000002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5181489.4399999995</v>
      </c>
      <c r="D101" s="24" t="s">
        <v>312</v>
      </c>
      <c r="E101" s="95">
        <f>('DOE25'!L268)+('DOE25'!L287)+('DOE25'!L306)</f>
        <v>44202.79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3127009.1999999993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55883.65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525257.21000000008</v>
      </c>
      <c r="D104" s="24" t="s">
        <v>312</v>
      </c>
      <c r="E104" s="95">
        <f>+('DOE25'!L271)+('DOE25'!L290)+('DOE25'!L309)</f>
        <v>3073.3300000000004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1000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8889639.5</v>
      </c>
      <c r="D107" s="86">
        <f>SUM(D101:D106)</f>
        <v>0</v>
      </c>
      <c r="E107" s="86">
        <f>SUM(E101:E106)</f>
        <v>48276.12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789919.99999999988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510707.95</v>
      </c>
      <c r="D111" s="24" t="s">
        <v>312</v>
      </c>
      <c r="E111" s="95">
        <f>+('DOE25'!L274)+('DOE25'!L293)+('DOE25'!L312)</f>
        <v>45604.97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470155.38999999996</v>
      </c>
      <c r="D112" s="24" t="s">
        <v>312</v>
      </c>
      <c r="E112" s="95">
        <f>+('DOE25'!L275)+('DOE25'!L294)+('DOE25'!L313)</f>
        <v>1602.87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608817.39999999991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1173303.46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512698.31</v>
      </c>
      <c r="D116" s="24" t="s">
        <v>312</v>
      </c>
      <c r="E116" s="95">
        <f>+('DOE25'!L279)+('DOE25'!L298)+('DOE25'!L317)</f>
        <v>1045.75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324123.46000000002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4065602.51</v>
      </c>
      <c r="D120" s="86">
        <f>SUM(D110:D119)</f>
        <v>324123.46000000002</v>
      </c>
      <c r="E120" s="86">
        <f>SUM(E110:E119)</f>
        <v>48253.590000000004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37000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31.22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20067.61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-98.830000000001746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557000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13512242.01</v>
      </c>
      <c r="D137" s="86">
        <f>(D107+D120+D136)</f>
        <v>324123.46000000002</v>
      </c>
      <c r="E137" s="86">
        <f>(E107+E120+E136)</f>
        <v>96529.71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7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7/22/04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8/15/11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3516000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3.27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990000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990000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500000</v>
      </c>
    </row>
    <row r="151" spans="1:7" x14ac:dyDescent="0.2">
      <c r="A151" s="22" t="s">
        <v>35</v>
      </c>
      <c r="B151" s="137">
        <f>'DOE25'!F488</f>
        <v>490000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490000</v>
      </c>
    </row>
    <row r="152" spans="1:7" x14ac:dyDescent="0.2">
      <c r="A152" s="22" t="s">
        <v>36</v>
      </c>
      <c r="B152" s="137">
        <f>'DOE25'!F489</f>
        <v>12250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12250</v>
      </c>
    </row>
    <row r="153" spans="1:7" x14ac:dyDescent="0.2">
      <c r="A153" s="22" t="s">
        <v>37</v>
      </c>
      <c r="B153" s="137">
        <f>'DOE25'!F490</f>
        <v>502250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502250</v>
      </c>
    </row>
    <row r="154" spans="1:7" x14ac:dyDescent="0.2">
      <c r="A154" s="22" t="s">
        <v>38</v>
      </c>
      <c r="B154" s="137">
        <f>'DOE25'!F491</f>
        <v>490000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490000</v>
      </c>
    </row>
    <row r="155" spans="1:7" x14ac:dyDescent="0.2">
      <c r="A155" s="22" t="s">
        <v>39</v>
      </c>
      <c r="B155" s="137">
        <f>'DOE25'!F492</f>
        <v>12250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12250</v>
      </c>
    </row>
    <row r="156" spans="1:7" x14ac:dyDescent="0.2">
      <c r="A156" s="22" t="s">
        <v>269</v>
      </c>
      <c r="B156" s="137">
        <f>'DOE25'!F493</f>
        <v>502250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502250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9699-DA2A-4BD5-B92F-229075B0D97C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John Stark Regional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14608</v>
      </c>
    </row>
    <row r="7" spans="1:4" x14ac:dyDescent="0.2">
      <c r="B7" t="s">
        <v>736</v>
      </c>
      <c r="C7" s="179">
        <f>IF('DOE25'!I655+'DOE25'!I660=0,0,ROUND('DOE25'!I662,0))</f>
        <v>14608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5225692</v>
      </c>
      <c r="D10" s="182">
        <f>ROUND((C10/$C$28)*100,1)</f>
        <v>39.700000000000003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3127009</v>
      </c>
      <c r="D11" s="182">
        <f>ROUND((C11/$C$28)*100,1)</f>
        <v>23.7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55884</v>
      </c>
      <c r="D12" s="182">
        <f>ROUND((C12/$C$28)*100,1)</f>
        <v>0.4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528331</v>
      </c>
      <c r="D13" s="182">
        <f>ROUND((C13/$C$28)*100,1)</f>
        <v>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789920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556313</v>
      </c>
      <c r="D16" s="182">
        <f t="shared" si="0"/>
        <v>4.2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471758</v>
      </c>
      <c r="D17" s="182">
        <f t="shared" si="0"/>
        <v>3.6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608817</v>
      </c>
      <c r="D18" s="182">
        <f t="shared" si="0"/>
        <v>4.5999999999999996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1173303</v>
      </c>
      <c r="D20" s="182">
        <f t="shared" si="0"/>
        <v>8.9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513744</v>
      </c>
      <c r="D21" s="182">
        <f t="shared" si="0"/>
        <v>3.9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1000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37000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79232.88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13168003.880000001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13168003.880000001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500000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8239663</v>
      </c>
      <c r="D35" s="182">
        <f t="shared" ref="D35:D40" si="1">ROUND((C35/$C$41)*100,1)</f>
        <v>60.6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35743.08999999892</v>
      </c>
      <c r="D36" s="182">
        <f t="shared" si="1"/>
        <v>0.3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4352422</v>
      </c>
      <c r="D37" s="182">
        <f t="shared" si="1"/>
        <v>32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684904</v>
      </c>
      <c r="D38" s="182">
        <f t="shared" si="1"/>
        <v>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275798</v>
      </c>
      <c r="D39" s="182">
        <f t="shared" si="1"/>
        <v>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13588530.09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1FCF-F7D9-4DEF-98B9-22184B25E43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John Stark Regional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2011-08-10T14:25:12Z</cp:lastPrinted>
  <dcterms:created xsi:type="dcterms:W3CDTF">1997-12-04T19:04:30Z</dcterms:created>
  <dcterms:modified xsi:type="dcterms:W3CDTF">2025-01-10T20:08:15Z</dcterms:modified>
</cp:coreProperties>
</file>