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2634A32C-EB13-4B2D-BE4B-66C8D9900344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6913F5C2-D88B-401D-8D30-8A84B81FDB1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1" l="1"/>
  <c r="F132" i="1" s="1"/>
  <c r="F128" i="1"/>
  <c r="G128" i="1"/>
  <c r="G132" i="1"/>
  <c r="C37" i="10"/>
  <c r="C60" i="2"/>
  <c r="B2" i="13"/>
  <c r="F8" i="13"/>
  <c r="G8" i="13"/>
  <c r="L196" i="1"/>
  <c r="E8" i="13" s="1"/>
  <c r="L214" i="1"/>
  <c r="L232" i="1"/>
  <c r="D39" i="13"/>
  <c r="F13" i="13"/>
  <c r="G13" i="13"/>
  <c r="L198" i="1"/>
  <c r="L216" i="1"/>
  <c r="L234" i="1"/>
  <c r="E13" i="13"/>
  <c r="C13" i="13" s="1"/>
  <c r="F16" i="13"/>
  <c r="E16" i="13" s="1"/>
  <c r="C16" i="13" s="1"/>
  <c r="G16" i="13"/>
  <c r="L201" i="1"/>
  <c r="L219" i="1"/>
  <c r="L237" i="1"/>
  <c r="F5" i="13"/>
  <c r="D5" i="13" s="1"/>
  <c r="G5" i="13"/>
  <c r="L189" i="1"/>
  <c r="L190" i="1"/>
  <c r="C11" i="10" s="1"/>
  <c r="L191" i="1"/>
  <c r="C103" i="2" s="1"/>
  <c r="L192" i="1"/>
  <c r="C104" i="2" s="1"/>
  <c r="L207" i="1"/>
  <c r="L208" i="1"/>
  <c r="L209" i="1"/>
  <c r="L210" i="1"/>
  <c r="L225" i="1"/>
  <c r="C10" i="10" s="1"/>
  <c r="L226" i="1"/>
  <c r="L227" i="1"/>
  <c r="L228" i="1"/>
  <c r="F6" i="13"/>
  <c r="G6" i="13"/>
  <c r="G33" i="13" s="1"/>
  <c r="L194" i="1"/>
  <c r="C110" i="2" s="1"/>
  <c r="L212" i="1"/>
  <c r="L230" i="1"/>
  <c r="F7" i="13"/>
  <c r="G7" i="13"/>
  <c r="L195" i="1"/>
  <c r="C16" i="10" s="1"/>
  <c r="L213" i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C21" i="10" s="1"/>
  <c r="L218" i="1"/>
  <c r="L236" i="1"/>
  <c r="F17" i="13"/>
  <c r="G17" i="13"/>
  <c r="L243" i="1"/>
  <c r="D17" i="13" s="1"/>
  <c r="C17" i="13" s="1"/>
  <c r="F18" i="13"/>
  <c r="G18" i="13"/>
  <c r="L244" i="1"/>
  <c r="C24" i="10" s="1"/>
  <c r="D18" i="13"/>
  <c r="C18" i="13" s="1"/>
  <c r="F19" i="13"/>
  <c r="D19" i="13" s="1"/>
  <c r="C19" i="13" s="1"/>
  <c r="G19" i="13"/>
  <c r="L245" i="1"/>
  <c r="F29" i="13"/>
  <c r="G29" i="13"/>
  <c r="L350" i="1"/>
  <c r="L351" i="1"/>
  <c r="L352" i="1"/>
  <c r="I359" i="1"/>
  <c r="D29" i="13"/>
  <c r="C29" i="13" s="1"/>
  <c r="J282" i="1"/>
  <c r="F31" i="13" s="1"/>
  <c r="J301" i="1"/>
  <c r="J320" i="1"/>
  <c r="K282" i="1"/>
  <c r="K301" i="1"/>
  <c r="K320" i="1"/>
  <c r="G31" i="13" s="1"/>
  <c r="L268" i="1"/>
  <c r="L269" i="1"/>
  <c r="L282" i="1" s="1"/>
  <c r="L270" i="1"/>
  <c r="L271" i="1"/>
  <c r="E104" i="2" s="1"/>
  <c r="L273" i="1"/>
  <c r="E110" i="2" s="1"/>
  <c r="E120" i="2" s="1"/>
  <c r="L274" i="1"/>
  <c r="E111" i="2" s="1"/>
  <c r="L275" i="1"/>
  <c r="L276" i="1"/>
  <c r="L277" i="1"/>
  <c r="L278" i="1"/>
  <c r="L279" i="1"/>
  <c r="L280" i="1"/>
  <c r="L287" i="1"/>
  <c r="L288" i="1"/>
  <c r="L289" i="1"/>
  <c r="E103" i="2" s="1"/>
  <c r="L290" i="1"/>
  <c r="L292" i="1"/>
  <c r="L293" i="1"/>
  <c r="L294" i="1"/>
  <c r="L295" i="1"/>
  <c r="L296" i="1"/>
  <c r="L297" i="1"/>
  <c r="L298" i="1"/>
  <c r="G652" i="1" s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C123" i="2" s="1"/>
  <c r="L253" i="1"/>
  <c r="C25" i="10" s="1"/>
  <c r="L333" i="1"/>
  <c r="L334" i="1"/>
  <c r="L247" i="1"/>
  <c r="F22" i="13" s="1"/>
  <c r="C22" i="13" s="1"/>
  <c r="L328" i="1"/>
  <c r="E122" i="2" s="1"/>
  <c r="C11" i="13"/>
  <c r="C10" i="13"/>
  <c r="C9" i="13"/>
  <c r="L353" i="1"/>
  <c r="L354" i="1"/>
  <c r="C27" i="10" s="1"/>
  <c r="B4" i="12"/>
  <c r="B36" i="12"/>
  <c r="C36" i="12"/>
  <c r="B40" i="12"/>
  <c r="C40" i="12"/>
  <c r="A40" i="12"/>
  <c r="B27" i="12"/>
  <c r="C27" i="12"/>
  <c r="B31" i="12"/>
  <c r="C31" i="12"/>
  <c r="A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2" i="1"/>
  <c r="L393" i="1"/>
  <c r="C131" i="2" s="1"/>
  <c r="L395" i="1"/>
  <c r="L396" i="1"/>
  <c r="L397" i="1"/>
  <c r="L399" i="1" s="1"/>
  <c r="C132" i="2" s="1"/>
  <c r="L398" i="1"/>
  <c r="L258" i="1"/>
  <c r="J52" i="1"/>
  <c r="J104" i="1" s="1"/>
  <c r="G48" i="2"/>
  <c r="G55" i="2" s="1"/>
  <c r="G51" i="2"/>
  <c r="G54" i="2" s="1"/>
  <c r="G53" i="2"/>
  <c r="F2" i="11"/>
  <c r="L603" i="1"/>
  <c r="H653" i="1" s="1"/>
  <c r="I653" i="1" s="1"/>
  <c r="L602" i="1"/>
  <c r="G653" i="1"/>
  <c r="L601" i="1"/>
  <c r="F653" i="1"/>
  <c r="C40" i="10"/>
  <c r="F52" i="1"/>
  <c r="C35" i="10" s="1"/>
  <c r="G52" i="1"/>
  <c r="H52" i="1"/>
  <c r="I52" i="1"/>
  <c r="F71" i="1"/>
  <c r="F86" i="1"/>
  <c r="F103" i="1"/>
  <c r="G103" i="1"/>
  <c r="G104" i="1"/>
  <c r="G185" i="1" s="1"/>
  <c r="G618" i="1" s="1"/>
  <c r="J618" i="1" s="1"/>
  <c r="H71" i="1"/>
  <c r="H104" i="1" s="1"/>
  <c r="H185" i="1" s="1"/>
  <c r="G619" i="1" s="1"/>
  <c r="J619" i="1" s="1"/>
  <c r="H86" i="1"/>
  <c r="E50" i="2" s="1"/>
  <c r="H103" i="1"/>
  <c r="I103" i="1"/>
  <c r="I104" i="1"/>
  <c r="J103" i="1"/>
  <c r="G113" i="1"/>
  <c r="H113" i="1"/>
  <c r="H128" i="1"/>
  <c r="H132" i="1"/>
  <c r="I113" i="1"/>
  <c r="I132" i="1" s="1"/>
  <c r="I185" i="1" s="1"/>
  <c r="G620" i="1" s="1"/>
  <c r="J620" i="1" s="1"/>
  <c r="I128" i="1"/>
  <c r="J113" i="1"/>
  <c r="J128" i="1"/>
  <c r="J132" i="1"/>
  <c r="F139" i="1"/>
  <c r="F161" i="1" s="1"/>
  <c r="C39" i="10" s="1"/>
  <c r="F154" i="1"/>
  <c r="G139" i="1"/>
  <c r="G154" i="1"/>
  <c r="G161" i="1"/>
  <c r="H139" i="1"/>
  <c r="H161" i="1" s="1"/>
  <c r="H154" i="1"/>
  <c r="I139" i="1"/>
  <c r="I154" i="1"/>
  <c r="I161" i="1"/>
  <c r="C19" i="10"/>
  <c r="C20" i="10"/>
  <c r="L242" i="1"/>
  <c r="L324" i="1"/>
  <c r="C23" i="10"/>
  <c r="L246" i="1"/>
  <c r="L260" i="1"/>
  <c r="L261" i="1"/>
  <c r="L341" i="1"/>
  <c r="E134" i="2" s="1"/>
  <c r="L342" i="1"/>
  <c r="E135" i="2" s="1"/>
  <c r="C26" i="10"/>
  <c r="I655" i="1"/>
  <c r="I660" i="1"/>
  <c r="L221" i="1"/>
  <c r="L239" i="1"/>
  <c r="H650" i="1" s="1"/>
  <c r="F651" i="1"/>
  <c r="I651" i="1" s="1"/>
  <c r="G651" i="1"/>
  <c r="H651" i="1"/>
  <c r="H652" i="1"/>
  <c r="I659" i="1"/>
  <c r="C6" i="10"/>
  <c r="C5" i="10"/>
  <c r="C42" i="10"/>
  <c r="C32" i="10"/>
  <c r="L366" i="1"/>
  <c r="L367" i="1"/>
  <c r="L368" i="1"/>
  <c r="L369" i="1"/>
  <c r="L370" i="1"/>
  <c r="F122" i="2" s="1"/>
  <c r="F136" i="2" s="1"/>
  <c r="L371" i="1"/>
  <c r="L372" i="1"/>
  <c r="B2" i="10"/>
  <c r="L336" i="1"/>
  <c r="L343" i="1" s="1"/>
  <c r="L337" i="1"/>
  <c r="E127" i="2" s="1"/>
  <c r="L338" i="1"/>
  <c r="L339" i="1"/>
  <c r="K343" i="1"/>
  <c r="L511" i="1"/>
  <c r="F539" i="1"/>
  <c r="L512" i="1"/>
  <c r="F540" i="1"/>
  <c r="K540" i="1" s="1"/>
  <c r="L513" i="1"/>
  <c r="F541" i="1" s="1"/>
  <c r="L516" i="1"/>
  <c r="G539" i="1"/>
  <c r="L517" i="1"/>
  <c r="L519" i="1" s="1"/>
  <c r="L535" i="1" s="1"/>
  <c r="G540" i="1"/>
  <c r="L518" i="1"/>
  <c r="G541" i="1" s="1"/>
  <c r="L521" i="1"/>
  <c r="H539" i="1"/>
  <c r="L522" i="1"/>
  <c r="H540" i="1" s="1"/>
  <c r="L523" i="1"/>
  <c r="H541" i="1" s="1"/>
  <c r="L526" i="1"/>
  <c r="I539" i="1"/>
  <c r="I542" i="1" s="1"/>
  <c r="L527" i="1"/>
  <c r="I540" i="1" s="1"/>
  <c r="L528" i="1"/>
  <c r="I541" i="1"/>
  <c r="L531" i="1"/>
  <c r="J539" i="1" s="1"/>
  <c r="J542" i="1" s="1"/>
  <c r="L532" i="1"/>
  <c r="J540" i="1" s="1"/>
  <c r="L533" i="1"/>
  <c r="L534" i="1" s="1"/>
  <c r="J541" i="1"/>
  <c r="E124" i="2"/>
  <c r="E123" i="2"/>
  <c r="K262" i="1"/>
  <c r="J262" i="1"/>
  <c r="I262" i="1"/>
  <c r="H262" i="1"/>
  <c r="G262" i="1"/>
  <c r="G263" i="1" s="1"/>
  <c r="F262" i="1"/>
  <c r="L262" i="1" s="1"/>
  <c r="C124" i="2"/>
  <c r="A1" i="2"/>
  <c r="A2" i="2"/>
  <c r="C9" i="2"/>
  <c r="D9" i="2"/>
  <c r="D19" i="2" s="1"/>
  <c r="E9" i="2"/>
  <c r="F9" i="2"/>
  <c r="F19" i="2" s="1"/>
  <c r="I431" i="1"/>
  <c r="J9" i="1"/>
  <c r="G9" i="2"/>
  <c r="C10" i="2"/>
  <c r="D10" i="2"/>
  <c r="E10" i="2"/>
  <c r="F10" i="2"/>
  <c r="I432" i="1"/>
  <c r="I438" i="1" s="1"/>
  <c r="G632" i="1" s="1"/>
  <c r="J10" i="1"/>
  <c r="G10" i="2" s="1"/>
  <c r="C11" i="2"/>
  <c r="C12" i="2"/>
  <c r="D12" i="2"/>
  <c r="E12" i="2"/>
  <c r="E19" i="2" s="1"/>
  <c r="F12" i="2"/>
  <c r="I433" i="1"/>
  <c r="J12" i="1" s="1"/>
  <c r="G12" i="2" s="1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C19" i="2"/>
  <c r="C22" i="2"/>
  <c r="D22" i="2"/>
  <c r="E22" i="2"/>
  <c r="F22" i="2"/>
  <c r="I440" i="1"/>
  <c r="J23" i="1"/>
  <c r="G22" i="2"/>
  <c r="C23" i="2"/>
  <c r="C32" i="2" s="1"/>
  <c r="D23" i="2"/>
  <c r="E23" i="2"/>
  <c r="F23" i="2"/>
  <c r="I441" i="1"/>
  <c r="J24" i="1"/>
  <c r="G23" i="2" s="1"/>
  <c r="C24" i="2"/>
  <c r="D24" i="2"/>
  <c r="D32" i="2" s="1"/>
  <c r="E24" i="2"/>
  <c r="E32" i="2" s="1"/>
  <c r="F24" i="2"/>
  <c r="F32" i="2" s="1"/>
  <c r="I442" i="1"/>
  <c r="I444" i="1" s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D34" i="2"/>
  <c r="D42" i="2" s="1"/>
  <c r="E34" i="2"/>
  <c r="E42" i="2" s="1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I447" i="1"/>
  <c r="J38" i="1" s="1"/>
  <c r="G37" i="2" s="1"/>
  <c r="C38" i="2"/>
  <c r="D38" i="2"/>
  <c r="E38" i="2"/>
  <c r="F38" i="2"/>
  <c r="F42" i="2" s="1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C48" i="2"/>
  <c r="C55" i="2" s="1"/>
  <c r="D48" i="2"/>
  <c r="E48" i="2"/>
  <c r="F48" i="2"/>
  <c r="C49" i="2"/>
  <c r="C50" i="2"/>
  <c r="C51" i="2"/>
  <c r="D51" i="2"/>
  <c r="D54" i="2" s="1"/>
  <c r="D55" i="2" s="1"/>
  <c r="E51" i="2"/>
  <c r="F51" i="2"/>
  <c r="F54" i="2" s="1"/>
  <c r="F55" i="2" s="1"/>
  <c r="F96" i="2" s="1"/>
  <c r="D52" i="2"/>
  <c r="C53" i="2"/>
  <c r="D53" i="2"/>
  <c r="E53" i="2"/>
  <c r="F53" i="2"/>
  <c r="C54" i="2"/>
  <c r="C58" i="2"/>
  <c r="C59" i="2"/>
  <c r="C61" i="2"/>
  <c r="D61" i="2"/>
  <c r="D62" i="2" s="1"/>
  <c r="E61" i="2"/>
  <c r="F61" i="2"/>
  <c r="G61" i="2"/>
  <c r="C62" i="2"/>
  <c r="E62" i="2"/>
  <c r="F62" i="2"/>
  <c r="G62" i="2"/>
  <c r="G73" i="2" s="1"/>
  <c r="C64" i="2"/>
  <c r="C70" i="2" s="1"/>
  <c r="C73" i="2" s="1"/>
  <c r="F64" i="2"/>
  <c r="C65" i="2"/>
  <c r="F65" i="2"/>
  <c r="F70" i="2" s="1"/>
  <c r="F73" i="2" s="1"/>
  <c r="C66" i="2"/>
  <c r="C67" i="2"/>
  <c r="C68" i="2"/>
  <c r="E68" i="2"/>
  <c r="F68" i="2"/>
  <c r="C69" i="2"/>
  <c r="D69" i="2"/>
  <c r="D70" i="2" s="1"/>
  <c r="E69" i="2"/>
  <c r="E70" i="2" s="1"/>
  <c r="E73" i="2" s="1"/>
  <c r="F69" i="2"/>
  <c r="G69" i="2"/>
  <c r="G70" i="2"/>
  <c r="C71" i="2"/>
  <c r="D71" i="2"/>
  <c r="E71" i="2"/>
  <c r="C72" i="2"/>
  <c r="E72" i="2"/>
  <c r="C77" i="2"/>
  <c r="D77" i="2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D83" i="2"/>
  <c r="C85" i="2"/>
  <c r="F85" i="2"/>
  <c r="C86" i="2"/>
  <c r="F86" i="2"/>
  <c r="F95" i="2" s="1"/>
  <c r="D88" i="2"/>
  <c r="E88" i="2"/>
  <c r="E95" i="2" s="1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C101" i="2"/>
  <c r="E101" i="2"/>
  <c r="C102" i="2"/>
  <c r="E102" i="2"/>
  <c r="C105" i="2"/>
  <c r="E105" i="2"/>
  <c r="D107" i="2"/>
  <c r="D137" i="2" s="1"/>
  <c r="F107" i="2"/>
  <c r="G107" i="2"/>
  <c r="C111" i="2"/>
  <c r="E112" i="2"/>
  <c r="E113" i="2"/>
  <c r="C114" i="2"/>
  <c r="E114" i="2"/>
  <c r="C115" i="2"/>
  <c r="E115" i="2"/>
  <c r="E116" i="2"/>
  <c r="C117" i="2"/>
  <c r="E117" i="2"/>
  <c r="D119" i="2"/>
  <c r="D120" i="2"/>
  <c r="F120" i="2"/>
  <c r="G120" i="2"/>
  <c r="G137" i="2" s="1"/>
  <c r="C122" i="2"/>
  <c r="D126" i="2"/>
  <c r="E126" i="2"/>
  <c r="F126" i="2"/>
  <c r="K411" i="1"/>
  <c r="K419" i="1"/>
  <c r="K425" i="1"/>
  <c r="K426" i="1"/>
  <c r="G126" i="2"/>
  <c r="G136" i="2" s="1"/>
  <c r="L255" i="1"/>
  <c r="C127" i="2"/>
  <c r="L256" i="1"/>
  <c r="C128" i="2" s="1"/>
  <c r="L257" i="1"/>
  <c r="C129" i="2"/>
  <c r="E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C153" i="2"/>
  <c r="H490" i="1"/>
  <c r="D153" i="2"/>
  <c r="I490" i="1"/>
  <c r="E153" i="2"/>
  <c r="J490" i="1"/>
  <c r="F153" i="2" s="1"/>
  <c r="B154" i="2"/>
  <c r="C154" i="2"/>
  <c r="G154" i="2" s="1"/>
  <c r="D154" i="2"/>
  <c r="E154" i="2"/>
  <c r="F154" i="2"/>
  <c r="B155" i="2"/>
  <c r="G155" i="2" s="1"/>
  <c r="C155" i="2"/>
  <c r="D155" i="2"/>
  <c r="E155" i="2"/>
  <c r="F155" i="2"/>
  <c r="F493" i="1"/>
  <c r="B156" i="2"/>
  <c r="G493" i="1"/>
  <c r="K493" i="1" s="1"/>
  <c r="H493" i="1"/>
  <c r="D156" i="2" s="1"/>
  <c r="I493" i="1"/>
  <c r="E156" i="2"/>
  <c r="J493" i="1"/>
  <c r="F156" i="2"/>
  <c r="F19" i="1"/>
  <c r="G19" i="1"/>
  <c r="H19" i="1"/>
  <c r="I19" i="1"/>
  <c r="G610" i="1" s="1"/>
  <c r="J610" i="1" s="1"/>
  <c r="F33" i="1"/>
  <c r="G33" i="1"/>
  <c r="G44" i="1" s="1"/>
  <c r="H608" i="1" s="1"/>
  <c r="J608" i="1" s="1"/>
  <c r="H33" i="1"/>
  <c r="H44" i="1" s="1"/>
  <c r="H609" i="1" s="1"/>
  <c r="I33" i="1"/>
  <c r="I44" i="1" s="1"/>
  <c r="H610" i="1" s="1"/>
  <c r="F43" i="1"/>
  <c r="F44" i="1" s="1"/>
  <c r="H607" i="1" s="1"/>
  <c r="G43" i="1"/>
  <c r="H43" i="1"/>
  <c r="I43" i="1"/>
  <c r="F169" i="1"/>
  <c r="F184" i="1" s="1"/>
  <c r="I169" i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I184" i="1"/>
  <c r="F203" i="1"/>
  <c r="F249" i="1" s="1"/>
  <c r="F263" i="1" s="1"/>
  <c r="G203" i="1"/>
  <c r="H203" i="1"/>
  <c r="I203" i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L248" i="1" s="1"/>
  <c r="J248" i="1"/>
  <c r="K248" i="1"/>
  <c r="G249" i="1"/>
  <c r="H249" i="1"/>
  <c r="H263" i="1" s="1"/>
  <c r="I249" i="1"/>
  <c r="I263" i="1" s="1"/>
  <c r="J249" i="1"/>
  <c r="F282" i="1"/>
  <c r="F330" i="1" s="1"/>
  <c r="F344" i="1" s="1"/>
  <c r="G282" i="1"/>
  <c r="G330" i="1" s="1"/>
  <c r="G344" i="1" s="1"/>
  <c r="H282" i="1"/>
  <c r="I282" i="1"/>
  <c r="F301" i="1"/>
  <c r="G301" i="1"/>
  <c r="H301" i="1"/>
  <c r="H330" i="1" s="1"/>
  <c r="H344" i="1" s="1"/>
  <c r="I301" i="1"/>
  <c r="F320" i="1"/>
  <c r="G320" i="1"/>
  <c r="H320" i="1"/>
  <c r="I320" i="1"/>
  <c r="I330" i="1" s="1"/>
  <c r="I344" i="1" s="1"/>
  <c r="F329" i="1"/>
  <c r="L329" i="1" s="1"/>
  <c r="G329" i="1"/>
  <c r="H329" i="1"/>
  <c r="I329" i="1"/>
  <c r="J329" i="1"/>
  <c r="K329" i="1"/>
  <c r="K330" i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H393" i="1"/>
  <c r="I393" i="1"/>
  <c r="I400" i="1" s="1"/>
  <c r="F399" i="1"/>
  <c r="G399" i="1"/>
  <c r="G400" i="1" s="1"/>
  <c r="H635" i="1" s="1"/>
  <c r="H399" i="1"/>
  <c r="I399" i="1"/>
  <c r="H400" i="1"/>
  <c r="H634" i="1" s="1"/>
  <c r="J634" i="1" s="1"/>
  <c r="L405" i="1"/>
  <c r="L406" i="1"/>
  <c r="L411" i="1" s="1"/>
  <c r="L407" i="1"/>
  <c r="L408" i="1"/>
  <c r="L409" i="1"/>
  <c r="L410" i="1"/>
  <c r="F411" i="1"/>
  <c r="G411" i="1"/>
  <c r="H411" i="1"/>
  <c r="H426" i="1" s="1"/>
  <c r="I411" i="1"/>
  <c r="I426" i="1" s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F426" i="1" s="1"/>
  <c r="G425" i="1"/>
  <c r="H425" i="1"/>
  <c r="I425" i="1"/>
  <c r="J425" i="1"/>
  <c r="G426" i="1"/>
  <c r="J426" i="1"/>
  <c r="F438" i="1"/>
  <c r="G629" i="1" s="1"/>
  <c r="J629" i="1" s="1"/>
  <c r="G438" i="1"/>
  <c r="H438" i="1"/>
  <c r="F444" i="1"/>
  <c r="G444" i="1"/>
  <c r="G451" i="1" s="1"/>
  <c r="H630" i="1" s="1"/>
  <c r="J630" i="1" s="1"/>
  <c r="H444" i="1"/>
  <c r="H451" i="1" s="1"/>
  <c r="H631" i="1" s="1"/>
  <c r="F450" i="1"/>
  <c r="G450" i="1"/>
  <c r="H450" i="1"/>
  <c r="F451" i="1"/>
  <c r="F460" i="1"/>
  <c r="F466" i="1" s="1"/>
  <c r="H612" i="1" s="1"/>
  <c r="G460" i="1"/>
  <c r="G466" i="1" s="1"/>
  <c r="H613" i="1" s="1"/>
  <c r="H460" i="1"/>
  <c r="I460" i="1"/>
  <c r="J460" i="1"/>
  <c r="J466" i="1" s="1"/>
  <c r="H616" i="1" s="1"/>
  <c r="F464" i="1"/>
  <c r="G464" i="1"/>
  <c r="H464" i="1"/>
  <c r="H466" i="1" s="1"/>
  <c r="H614" i="1" s="1"/>
  <c r="J614" i="1" s="1"/>
  <c r="I464" i="1"/>
  <c r="I466" i="1" s="1"/>
  <c r="H615" i="1" s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G535" i="1" s="1"/>
  <c r="H514" i="1"/>
  <c r="H535" i="1" s="1"/>
  <c r="I514" i="1"/>
  <c r="I535" i="1" s="1"/>
  <c r="J514" i="1"/>
  <c r="J535" i="1" s="1"/>
  <c r="K514" i="1"/>
  <c r="L514" i="1"/>
  <c r="F519" i="1"/>
  <c r="G519" i="1"/>
  <c r="H519" i="1"/>
  <c r="I519" i="1"/>
  <c r="J519" i="1"/>
  <c r="K519" i="1"/>
  <c r="F524" i="1"/>
  <c r="F535" i="1" s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35" i="1"/>
  <c r="L547" i="1"/>
  <c r="L548" i="1"/>
  <c r="L549" i="1"/>
  <c r="F550" i="1"/>
  <c r="F561" i="1" s="1"/>
  <c r="G550" i="1"/>
  <c r="H550" i="1"/>
  <c r="I550" i="1"/>
  <c r="J550" i="1"/>
  <c r="K550" i="1"/>
  <c r="K561" i="1" s="1"/>
  <c r="L550" i="1"/>
  <c r="L561" i="1" s="1"/>
  <c r="L552" i="1"/>
  <c r="L555" i="1" s="1"/>
  <c r="L553" i="1"/>
  <c r="L554" i="1"/>
  <c r="F555" i="1"/>
  <c r="G555" i="1"/>
  <c r="G561" i="1" s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H561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 s="1"/>
  <c r="I588" i="1"/>
  <c r="H640" i="1" s="1"/>
  <c r="J640" i="1" s="1"/>
  <c r="J588" i="1"/>
  <c r="K592" i="1"/>
  <c r="K593" i="1"/>
  <c r="K595" i="1" s="1"/>
  <c r="G638" i="1" s="1"/>
  <c r="K594" i="1"/>
  <c r="H595" i="1"/>
  <c r="I595" i="1"/>
  <c r="J595" i="1"/>
  <c r="F604" i="1"/>
  <c r="G604" i="1"/>
  <c r="H604" i="1"/>
  <c r="I604" i="1"/>
  <c r="J604" i="1"/>
  <c r="K604" i="1"/>
  <c r="L604" i="1"/>
  <c r="G607" i="1"/>
  <c r="G608" i="1"/>
  <c r="G609" i="1"/>
  <c r="J609" i="1" s="1"/>
  <c r="G613" i="1"/>
  <c r="G614" i="1"/>
  <c r="G615" i="1"/>
  <c r="J615" i="1" s="1"/>
  <c r="H617" i="1"/>
  <c r="H618" i="1"/>
  <c r="H619" i="1"/>
  <c r="H620" i="1"/>
  <c r="H621" i="1"/>
  <c r="H622" i="1"/>
  <c r="H623" i="1"/>
  <c r="H624" i="1"/>
  <c r="G625" i="1"/>
  <c r="J625" i="1" s="1"/>
  <c r="H625" i="1"/>
  <c r="H626" i="1"/>
  <c r="H627" i="1"/>
  <c r="H628" i="1"/>
  <c r="H629" i="1"/>
  <c r="G630" i="1"/>
  <c r="G631" i="1"/>
  <c r="J631" i="1" s="1"/>
  <c r="G633" i="1"/>
  <c r="J633" i="1" s="1"/>
  <c r="G634" i="1"/>
  <c r="G635" i="1"/>
  <c r="J635" i="1" s="1"/>
  <c r="G640" i="1"/>
  <c r="G641" i="1"/>
  <c r="J641" i="1" s="1"/>
  <c r="H641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G32" i="2" l="1"/>
  <c r="K539" i="1"/>
  <c r="E136" i="2"/>
  <c r="D96" i="2"/>
  <c r="E33" i="13"/>
  <c r="D35" i="13" s="1"/>
  <c r="C8" i="13"/>
  <c r="E107" i="2"/>
  <c r="E137" i="2" s="1"/>
  <c r="G19" i="2"/>
  <c r="K541" i="1"/>
  <c r="J19" i="1"/>
  <c r="G611" i="1" s="1"/>
  <c r="G96" i="2"/>
  <c r="J185" i="1"/>
  <c r="H654" i="1"/>
  <c r="C133" i="2"/>
  <c r="G42" i="2"/>
  <c r="G43" i="2" s="1"/>
  <c r="E43" i="2"/>
  <c r="H542" i="1"/>
  <c r="D73" i="2"/>
  <c r="J43" i="1"/>
  <c r="D43" i="2"/>
  <c r="C96" i="2"/>
  <c r="C43" i="2"/>
  <c r="F33" i="13"/>
  <c r="G153" i="2"/>
  <c r="F43" i="2"/>
  <c r="J613" i="1"/>
  <c r="L426" i="1"/>
  <c r="G628" i="1" s="1"/>
  <c r="J628" i="1" s="1"/>
  <c r="F137" i="2"/>
  <c r="C130" i="2"/>
  <c r="C136" i="2" s="1"/>
  <c r="L400" i="1"/>
  <c r="C5" i="13"/>
  <c r="C38" i="10"/>
  <c r="H637" i="1"/>
  <c r="J637" i="1" s="1"/>
  <c r="I450" i="1"/>
  <c r="I451" i="1" s="1"/>
  <c r="H632" i="1" s="1"/>
  <c r="J632" i="1" s="1"/>
  <c r="J330" i="1"/>
  <c r="J344" i="1" s="1"/>
  <c r="C18" i="10"/>
  <c r="C28" i="10" s="1"/>
  <c r="L203" i="1"/>
  <c r="C17" i="10"/>
  <c r="H25" i="13"/>
  <c r="D7" i="13"/>
  <c r="C7" i="13" s="1"/>
  <c r="J33" i="1"/>
  <c r="G612" i="1"/>
  <c r="J612" i="1" s="1"/>
  <c r="J263" i="1"/>
  <c r="C113" i="2"/>
  <c r="E77" i="2"/>
  <c r="E83" i="2" s="1"/>
  <c r="F542" i="1"/>
  <c r="F652" i="1"/>
  <c r="I652" i="1" s="1"/>
  <c r="F104" i="1"/>
  <c r="F185" i="1" s="1"/>
  <c r="G617" i="1" s="1"/>
  <c r="J617" i="1" s="1"/>
  <c r="L301" i="1"/>
  <c r="G650" i="1" s="1"/>
  <c r="G654" i="1" s="1"/>
  <c r="J607" i="1"/>
  <c r="C106" i="2"/>
  <c r="C107" i="2" s="1"/>
  <c r="C15" i="10"/>
  <c r="C156" i="2"/>
  <c r="G156" i="2" s="1"/>
  <c r="C112" i="2"/>
  <c r="C120" i="2" s="1"/>
  <c r="C13" i="10"/>
  <c r="G639" i="1"/>
  <c r="J639" i="1" s="1"/>
  <c r="E49" i="2"/>
  <c r="E54" i="2" s="1"/>
  <c r="E55" i="2" s="1"/>
  <c r="E96" i="2" s="1"/>
  <c r="C12" i="10"/>
  <c r="G542" i="1"/>
  <c r="D15" i="13"/>
  <c r="C15" i="13" s="1"/>
  <c r="D6" i="13"/>
  <c r="C6" i="13" s="1"/>
  <c r="L374" i="1"/>
  <c r="G626" i="1" s="1"/>
  <c r="J626" i="1" s="1"/>
  <c r="C116" i="2"/>
  <c r="C29" i="10"/>
  <c r="C30" i="10" l="1"/>
  <c r="D22" i="10"/>
  <c r="D25" i="10"/>
  <c r="D19" i="10"/>
  <c r="D26" i="10"/>
  <c r="D10" i="10"/>
  <c r="D27" i="10"/>
  <c r="D24" i="10"/>
  <c r="D20" i="10"/>
  <c r="D23" i="10"/>
  <c r="D11" i="10"/>
  <c r="D16" i="10"/>
  <c r="D21" i="10"/>
  <c r="C137" i="2"/>
  <c r="G621" i="1"/>
  <c r="J621" i="1" s="1"/>
  <c r="G636" i="1"/>
  <c r="D15" i="10"/>
  <c r="G627" i="1"/>
  <c r="J627" i="1" s="1"/>
  <c r="H636" i="1"/>
  <c r="D33" i="13"/>
  <c r="D36" i="13" s="1"/>
  <c r="C25" i="13"/>
  <c r="H33" i="13"/>
  <c r="L330" i="1"/>
  <c r="L344" i="1" s="1"/>
  <c r="G623" i="1" s="1"/>
  <c r="J623" i="1" s="1"/>
  <c r="J611" i="1"/>
  <c r="D17" i="10"/>
  <c r="D31" i="13"/>
  <c r="C31" i="13" s="1"/>
  <c r="L249" i="1"/>
  <c r="L263" i="1" s="1"/>
  <c r="G622" i="1" s="1"/>
  <c r="J622" i="1" s="1"/>
  <c r="F650" i="1"/>
  <c r="C36" i="10"/>
  <c r="D12" i="10"/>
  <c r="G616" i="1"/>
  <c r="J616" i="1" s="1"/>
  <c r="J44" i="1"/>
  <c r="H611" i="1" s="1"/>
  <c r="G657" i="1"/>
  <c r="G662" i="1"/>
  <c r="D18" i="10"/>
  <c r="K542" i="1"/>
  <c r="H662" i="1"/>
  <c r="H657" i="1"/>
  <c r="H638" i="1"/>
  <c r="J638" i="1" s="1"/>
  <c r="D13" i="10"/>
  <c r="D28" i="10" l="1"/>
  <c r="J636" i="1"/>
  <c r="C41" i="10"/>
  <c r="H646" i="1"/>
  <c r="I650" i="1"/>
  <c r="I654" i="1" s="1"/>
  <c r="F654" i="1"/>
  <c r="D37" i="10" l="1"/>
  <c r="D40" i="10"/>
  <c r="D39" i="10"/>
  <c r="D35" i="10"/>
  <c r="D38" i="10"/>
  <c r="D36" i="10"/>
  <c r="F662" i="1"/>
  <c r="C4" i="10" s="1"/>
  <c r="F657" i="1"/>
  <c r="I662" i="1"/>
  <c r="C7" i="10" s="1"/>
  <c r="I657" i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09A869F4-C20E-45B4-BAF3-3E66B23918C5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007C633-392A-4298-9EF0-0E1FC7F361EC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91F40915-DA43-4E3B-92D4-1C6E3082624C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2ABCDBAE-D1A8-4B37-99AD-A429C8EDE76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FDE8D7AF-7040-47AE-902E-51F0B306FB2A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7FBB9FC-8C91-4183-8E8C-3D060823D8D5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97A6163F-AFE8-462D-9EF0-92CD1940BB47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14F5DD1C-54A5-4E8E-8351-8AC695C9530A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0AE294A7-C526-4F16-B2E7-A92BB3E8582A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F067F875-892F-4AAF-85B9-1481085E0FE2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D633DA8F-6761-4AC2-ABD4-7C6ABB1FEB20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2217FF2-4AB7-4E79-B311-2B6D979B2AF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<sst xmlns="http://schemas.openxmlformats.org/spreadsheetml/2006/main" count="3858" uniqueCount="895">
  <si>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</si>
  <si>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</si>
  <si>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</si>
  <si>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</si>
  <si>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</si>
  <si>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</si>
  <si>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</si>
  <si>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</si>
  <si>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</si>
  <si>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</si>
  <si>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</si>
  <si>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</si>
  <si>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</si>
  <si>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</si>
  <si>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</si>
  <si>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</si>
  <si>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</si>
  <si>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</si>
  <si>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</si>
  <si>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</si>
  <si>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</si>
  <si>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</si>
  <si>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</si>
  <si>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</si>
  <si>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</si>
  <si>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</si>
  <si>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</si>
  <si>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</si>
  <si>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</si>
  <si>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</si>
  <si>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</si>
  <si>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</si>
  <si>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</si>
  <si>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</si>
  <si>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</si>
  <si>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</si>
  <si>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</si>
  <si>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</si>
  <si>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</si>
  <si>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</si>
  <si>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</si>
  <si>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</si>
  <si>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</si>
  <si>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</si>
  <si>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</si>
  <si>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</si>
  <si>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</si>
  <si>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</si>
  <si>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</si>
  <si>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</si>
  <si>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</si>
  <si>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</si>
  <si>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</si>
  <si>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</si>
  <si>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</si>
  <si>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</si>
  <si>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</si>
  <si>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</si>
  <si>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</si>
  <si>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</si>
  <si>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</si>
  <si>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</si>
  <si>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</si>
  <si>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</si>
  <si>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</si>
  <si>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</si>
  <si>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</si>
  <si>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</si>
  <si>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</si>
  <si>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</si>
  <si>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</si>
  <si>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</si>
  <si>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</si>
  <si>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</si>
  <si>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</si>
  <si>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</si>
  <si>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</si>
  <si>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</si>
  <si>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</si>
  <si>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</si>
  <si>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</si>
  <si>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</si>
  <si>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</si>
  <si>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</si>
  <si>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</si>
  <si>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</si>
  <si>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</si>
  <si>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</si>
  <si>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</si>
  <si>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</si>
  <si>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</si>
  <si>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</si>
  <si>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</si>
  <si>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</si>
  <si>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</si>
  <si>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</si>
  <si>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</si>
  <si>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</si>
  <si>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</si>
  <si>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</si>
  <si>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</si>
  <si>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</si>
  <si>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</si>
  <si>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</si>
  <si>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</si>
  <si>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</si>
  <si>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</si>
  <si>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</si>
  <si>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</si>
  <si>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</si>
  <si>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</si>
  <si>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</si>
  <si>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</si>
  <si>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</si>
  <si>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</si>
  <si>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</si>
  <si>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</si>
  <si>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</si>
  <si>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</si>
  <si>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</si>
  <si>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</si>
  <si>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</si>
  <si>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</si>
  <si>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</si>
  <si>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</si>
  <si>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</si>
  <si>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</si>
  <si>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</si>
  <si>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</si>
  <si>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</si>
  <si>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</si>
  <si>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</si>
  <si>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</si>
  <si>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</si>
  <si>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</si>
  <si>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</si>
  <si>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</si>
  <si>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</si>
  <si>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</si>
  <si>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</si>
  <si>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</si>
  <si>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</si>
  <si>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</si>
  <si>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</si>
  <si>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</si>
  <si>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</si>
  <si>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</si>
  <si>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</si>
  <si>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</si>
  <si>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</si>
  <si>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</si>
  <si>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</si>
  <si>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</si>
  <si>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</si>
  <si>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</si>
  <si>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</si>
  <si>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</si>
  <si>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</si>
  <si>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</si>
  <si>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</si>
  <si>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</si>
  <si>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</si>
  <si>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</si>
  <si>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</si>
  <si>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</si>
  <si>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</si>
  <si>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</si>
  <si>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</si>
  <si>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</si>
  <si>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</si>
  <si>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</si>
  <si>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</si>
  <si>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</si>
  <si>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</si>
  <si>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</si>
  <si>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</si>
  <si>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</si>
  <si>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</si>
  <si>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</si>
  <si>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</si>
  <si>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</si>
  <si>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</si>
  <si>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</si>
  <si>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</si>
  <si>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</si>
  <si>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</si>
  <si>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</si>
  <si>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</si>
  <si>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</si>
  <si>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</si>
  <si>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</si>
  <si>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</si>
  <si>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</si>
  <si>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</si>
  <si>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</si>
  <si>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</si>
  <si>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</si>
  <si>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</si>
  <si>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</si>
  <si>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</si>
  <si>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</si>
  <si>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</si>
  <si>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</si>
  <si>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</si>
  <si>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</si>
  <si>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</si>
  <si>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</si>
  <si>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</si>
  <si>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</si>
  <si>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</si>
  <si>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</si>
  <si>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</si>
  <si>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</si>
  <si>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</si>
  <si>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</si>
  <si>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</si>
  <si>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</si>
  <si>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</si>
  <si>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</si>
  <si>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</si>
  <si>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</si>
  <si>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</si>
  <si>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</si>
  <si>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</si>
  <si>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</si>
  <si>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</si>
  <si>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</si>
  <si>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</si>
  <si>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</si>
  <si>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</si>
  <si>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</si>
  <si>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</si>
  <si>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</si>
  <si>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</si>
  <si>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</si>
  <si>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</si>
  <si>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</si>
  <si>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</si>
  <si>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</si>
  <si>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</si>
  <si>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</si>
  <si>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</si>
  <si>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</si>
  <si>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</si>
  <si>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</si>
  <si>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</si>
  <si>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</si>
  <si>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</si>
  <si>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</si>
  <si>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</si>
  <si>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</si>
  <si>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</si>
  <si>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</si>
  <si>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</si>
  <si>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</si>
  <si>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</si>
  <si>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</si>
  <si>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</si>
  <si>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</si>
  <si>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</si>
  <si>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</si>
  <si>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</si>
  <si>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</si>
  <si>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</si>
  <si>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</si>
  <si>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</si>
  <si>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</si>
  <si>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</si>
  <si>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</si>
  <si>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</si>
  <si>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</si>
  <si>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</si>
  <si>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</si>
  <si>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</si>
  <si>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</si>
  <si>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</si>
  <si>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</si>
  <si>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</si>
  <si>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</si>
  <si>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</si>
  <si>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</si>
  <si>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</si>
  <si>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</si>
  <si>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</si>
  <si>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</si>
  <si>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</si>
  <si>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</si>
  <si>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</si>
  <si>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</si>
  <si>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</si>
  <si>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</si>
  <si>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</si>
  <si>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</si>
  <si>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</si>
  <si>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</si>
  <si>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</si>
  <si>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</si>
  <si>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</si>
  <si>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</si>
  <si>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</si>
  <si>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</si>
  <si>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</si>
  <si>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</si>
  <si>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</si>
  <si>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</si>
  <si>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</si>
  <si>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</si>
  <si>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</si>
  <si>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</si>
  <si>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</si>
  <si>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</si>
  <si>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</si>
  <si>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</si>
  <si>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</si>
  <si>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</si>
  <si>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</si>
  <si>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</si>
  <si>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</si>
  <si>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</si>
  <si>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</si>
  <si>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</si>
  <si>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</si>
  <si>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</si>
  <si>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</si>
  <si>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</si>
  <si>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</si>
  <si>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</si>
  <si>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</si>
  <si>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</si>
  <si>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</si>
  <si>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</si>
  <si>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</si>
  <si>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</si>
  <si>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</si>
  <si>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</si>
  <si>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</si>
  <si>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</si>
  <si>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</si>
  <si>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</si>
  <si>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</si>
  <si>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</si>
  <si>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</si>
  <si>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</si>
  <si>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</si>
  <si>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</si>
  <si>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</si>
  <si>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</si>
  <si>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</si>
  <si>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</si>
  <si>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</si>
  <si>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</si>
  <si>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</si>
  <si>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</si>
  <si>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</si>
  <si>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</si>
  <si>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</si>
  <si>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</si>
  <si>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</si>
  <si>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</si>
  <si>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</si>
  <si>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</si>
  <si>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</si>
  <si>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</si>
  <si>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</si>
  <si>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</si>
  <si>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</si>
  <si>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</si>
  <si>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</si>
  <si>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</si>
  <si>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</si>
  <si>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</si>
  <si>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</si>
  <si>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</si>
  <si>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</si>
  <si>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</si>
  <si>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</si>
  <si>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</si>
  <si>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</si>
  <si>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</si>
  <si>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</si>
  <si>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</si>
  <si>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</si>
  <si>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</si>
  <si>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</si>
  <si>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</si>
  <si>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</si>
  <si>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</si>
  <si>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</si>
  <si>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</si>
  <si>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</si>
  <si>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</si>
  <si>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</si>
  <si>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</si>
  <si>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</si>
  <si>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</si>
  <si>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</si>
  <si>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</si>
  <si>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</si>
  <si>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</si>
  <si>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</si>
  <si>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</si>
  <si>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</si>
  <si>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</si>
  <si>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</si>
  <si>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</si>
  <si>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</si>
  <si>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</si>
  <si>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</si>
  <si>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</si>
  <si>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</si>
  <si>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</si>
  <si>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</si>
  <si>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</si>
  <si>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</si>
  <si>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</si>
  <si>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</si>
  <si>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</si>
  <si>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</si>
  <si>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</si>
  <si>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</si>
  <si>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</si>
  <si>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</si>
  <si>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</si>
  <si>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</si>
  <si>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</si>
  <si>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</si>
  <si>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</si>
  <si>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</si>
  <si>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</si>
  <si>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</si>
  <si>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</si>
  <si>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</si>
  <si>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</si>
  <si>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</si>
  <si>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</si>
  <si>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</si>
  <si>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</si>
  <si>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</si>
  <si>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</si>
  <si>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</si>
  <si>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</si>
  <si>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</si>
  <si>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</si>
  <si>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</si>
  <si>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</si>
  <si>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</si>
  <si>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</si>
  <si>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</si>
  <si>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</si>
  <si>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</si>
  <si>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</si>
  <si>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</si>
  <si>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</si>
  <si>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</si>
  <si>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</si>
  <si>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</si>
  <si>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</si>
  <si>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</si>
  <si>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</si>
  <si>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</si>
  <si>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</si>
  <si>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</si>
  <si>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</si>
  <si>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</si>
  <si>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</si>
  <si>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</si>
  <si>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</si>
  <si>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</si>
  <si>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</si>
  <si>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</si>
  <si>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</si>
  <si>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</si>
  <si>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</si>
  <si>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</si>
  <si>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</si>
  <si>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</si>
  <si>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</si>
  <si>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</si>
  <si>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</si>
  <si>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</si>
  <si>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</si>
  <si>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</si>
  <si>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</si>
  <si>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</si>
  <si>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</si>
  <si>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</si>
  <si>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</si>
  <si>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</si>
  <si>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</si>
  <si>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</si>
  <si>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</si>
  <si>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</si>
  <si>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</si>
  <si>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</si>
  <si>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</si>
  <si>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</si>
  <si>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</si>
  <si>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</si>
  <si>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</si>
  <si>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</si>
  <si>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</si>
  <si>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</si>
  <si>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</si>
  <si>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</si>
  <si>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</si>
  <si>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</si>
  <si>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</si>
  <si>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</si>
  <si>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</si>
  <si>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</si>
  <si>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</si>
  <si>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</si>
  <si>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</si>
  <si>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</si>
  <si>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</si>
  <si>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</si>
  <si>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</si>
  <si>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</si>
  <si>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</si>
  <si>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</si>
  <si>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</si>
  <si>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</si>
  <si>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</si>
  <si>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</si>
  <si>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</si>
  <si>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</si>
  <si>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</si>
  <si>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</si>
  <si>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</si>
  <si>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</si>
  <si>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</si>
  <si>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</si>
  <si>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</si>
  <si>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</si>
  <si>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</si>
  <si>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</si>
  <si>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</si>
  <si>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</si>
  <si>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</si>
  <si>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</si>
  <si>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</si>
  <si>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</si>
  <si>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</si>
  <si>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</si>
  <si>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</si>
  <si>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</si>
  <si>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</si>
  <si>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</si>
  <si>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</si>
  <si>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</si>
  <si>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</si>
  <si>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</si>
  <si>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</si>
  <si>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</si>
  <si>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</si>
  <si>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</si>
  <si>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</si>
  <si>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</si>
  <si>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</si>
  <si>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</si>
  <si>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</si>
  <si>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</si>
  <si>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</si>
  <si>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</si>
  <si>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</si>
  <si>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</si>
  <si>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</si>
  <si>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</si>
  <si>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</si>
  <si>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</si>
  <si>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</si>
  <si>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</si>
  <si>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</si>
  <si>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</si>
  <si>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</si>
  <si>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</si>
  <si>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</si>
  <si>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</si>
  <si>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</si>
  <si>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</si>
  <si>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</si>
  <si>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</si>
  <si>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</si>
  <si>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</si>
  <si>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</si>
  <si>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</si>
  <si>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</si>
  <si>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</si>
  <si>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</si>
  <si>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</si>
  <si>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</si>
  <si>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</si>
  <si>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</si>
  <si>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</si>
  <si>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</si>
  <si>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</si>
  <si>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</si>
  <si>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</si>
  <si>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</si>
  <si>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</si>
  <si>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</si>
  <si>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</si>
  <si>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</si>
  <si>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</si>
  <si>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</si>
  <si>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</si>
  <si>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</si>
  <si>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</si>
  <si>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</si>
  <si>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</si>
  <si>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</si>
  <si>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</si>
  <si>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</si>
  <si>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</si>
  <si>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</si>
  <si>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</si>
  <si>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</si>
  <si>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</si>
  <si>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</si>
  <si>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</si>
  <si>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</si>
  <si>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</si>
  <si>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</si>
  <si>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</si>
  <si>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</si>
  <si>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</si>
  <si>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</si>
  <si>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</si>
  <si>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</si>
  <si>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</si>
  <si>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</si>
  <si>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</si>
  <si>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</si>
  <si>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</si>
  <si>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</si>
  <si>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</si>
  <si>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</si>
  <si>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</si>
  <si>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</si>
  <si>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</si>
  <si>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</si>
  <si>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</si>
  <si>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</si>
  <si>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</si>
  <si>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</si>
  <si>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</si>
  <si>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</si>
  <si>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</si>
  <si>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</si>
  <si>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</si>
  <si>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</si>
  <si>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</si>
  <si>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</si>
  <si>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</si>
  <si>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</si>
  <si>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</si>
  <si>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</si>
  <si>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</si>
  <si>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</si>
  <si>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</si>
  <si>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</si>
  <si>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</si>
  <si>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</si>
  <si>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</si>
  <si>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</si>
  <si>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</si>
  <si>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</si>
  <si>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</si>
  <si>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</si>
  <si>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</si>
  <si>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</si>
  <si>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</si>
  <si>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</si>
  <si>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</si>
  <si>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</si>
  <si>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</si>
  <si>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</si>
  <si>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</si>
  <si>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</si>
  <si>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</si>
  <si>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</si>
  <si>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</si>
  <si>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</si>
  <si>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</si>
  <si>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</si>
  <si>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</si>
  <si>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</si>
  <si>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</si>
  <si>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</si>
  <si>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</si>
  <si>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</si>
  <si>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</si>
  <si>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</si>
  <si>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</si>
  <si>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</si>
  <si>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</si>
  <si>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</si>
  <si>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</si>
  <si>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</si>
  <si>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</si>
  <si>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</si>
  <si>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</si>
  <si>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</si>
  <si>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</si>
  <si>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</si>
  <si>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</si>
  <si>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</si>
  <si>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</si>
  <si>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</si>
  <si>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</si>
  <si>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</si>
  <si>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</si>
  <si>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</si>
  <si>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</si>
  <si>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</si>
  <si>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</si>
  <si>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</si>
  <si>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</si>
  <si>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</si>
  <si>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</si>
  <si>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</si>
  <si>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</si>
  <si>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</si>
  <si>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</si>
  <si>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</si>
  <si>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</si>
  <si>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</si>
  <si>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</si>
  <si>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</si>
  <si>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</si>
  <si>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</si>
  <si>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</si>
  <si>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</si>
  <si>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</si>
  <si>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</si>
  <si>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</si>
  <si>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</si>
  <si>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</si>
  <si>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</si>
  <si>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</si>
  <si>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</si>
  <si>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</si>
  <si>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</si>
  <si>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</si>
  <si>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</si>
  <si>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</si>
  <si>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</si>
  <si>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</si>
  <si>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</si>
  <si>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</si>
  <si>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</si>
  <si>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</si>
  <si>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</si>
  <si>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</si>
  <si>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</si>
  <si>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</si>
  <si>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</si>
  <si>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</si>
  <si>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</si>
  <si>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</si>
  <si>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</si>
  <si>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</si>
  <si>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</si>
  <si>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</si>
  <si>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</si>
  <si>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</si>
  <si>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</si>
  <si>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</si>
  <si>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</si>
  <si>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</si>
  <si>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</si>
  <si>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</si>
  <si>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</si>
  <si>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</si>
  <si>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</si>
  <si>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</si>
  <si>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</si>
  <si>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</si>
  <si>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</si>
  <si>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</si>
  <si>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</si>
  <si>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</si>
  <si>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</si>
  <si>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</si>
  <si>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</si>
  <si>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</si>
  <si>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</si>
  <si>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</si>
  <si>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</si>
  <si>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</si>
  <si>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</si>
  <si>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</si>
  <si>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</si>
  <si>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</si>
  <si>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</si>
  <si>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</si>
  <si>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</si>
  <si>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</si>
  <si>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</si>
  <si>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</si>
  <si>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</si>
  <si>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</si>
  <si>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</si>
  <si>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</si>
  <si>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</si>
  <si>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</si>
  <si>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</si>
  <si>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</si>
  <si>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</si>
  <si>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</si>
  <si>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</si>
  <si>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</si>
  <si>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</si>
  <si>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</si>
  <si>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</si>
  <si>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</si>
  <si>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</si>
  <si>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</si>
  <si>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</si>
  <si>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</si>
  <si>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</si>
  <si>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</si>
  <si>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</si>
  <si>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</si>
  <si>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</si>
  <si>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</si>
  <si>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</si>
  <si>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</si>
  <si>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</si>
  <si>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</si>
  <si>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</si>
  <si>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</si>
  <si>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</si>
  <si>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</si>
  <si>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</si>
  <si>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</si>
  <si>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</si>
  <si>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</si>
  <si>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</si>
  <si>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</si>
  <si>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</si>
  <si>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</si>
  <si>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</si>
  <si>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</si>
  <si>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</si>
  <si>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</si>
  <si>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</si>
  <si>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</si>
  <si>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</si>
  <si>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</si>
  <si>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</si>
  <si>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</si>
  <si>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</si>
  <si>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</si>
  <si>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</si>
  <si>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</si>
  <si>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</si>
  <si>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</si>
  <si>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</si>
  <si>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</si>
  <si>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</si>
  <si>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</si>
  <si>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</si>
  <si>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</si>
  <si>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</si>
  <si>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</si>
  <si>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</si>
  <si>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</si>
  <si>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</si>
  <si>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</si>
  <si>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</si>
  <si>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</si>
  <si>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</si>
  <si>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</si>
  <si>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</si>
  <si>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</si>
  <si>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</si>
  <si>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</si>
  <si>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</si>
  <si>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</si>
  <si>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</si>
  <si>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</si>
  <si>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</si>
  <si>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</si>
  <si>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</si>
  <si>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</si>
  <si>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</si>
  <si>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</si>
  <si>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</si>
  <si>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</si>
  <si>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</si>
  <si>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</si>
  <si>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</si>
  <si>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</si>
  <si>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Landaff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</si>
</sst>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CC46-4038-4525-8DAD-4956D40731C3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291</v>
      </c>
      <c r="C2" s="21">
        <v>291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53719.69</v>
      </c>
      <c r="G9" s="18">
        <v>-147.09</v>
      </c>
      <c r="H9" s="18">
        <v>-51.23</v>
      </c>
      <c r="I9" s="18"/>
      <c r="J9" s="67">
        <f>SUM(I431)</f>
        <v>164616.97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0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0</v>
      </c>
      <c r="G13" s="18">
        <v>148.24</v>
      </c>
      <c r="H13" s="18">
        <v>51.23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0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53719.69</v>
      </c>
      <c r="G19" s="41">
        <f>SUM(G9:G18)</f>
        <v>1.1500000000000057</v>
      </c>
      <c r="H19" s="41">
        <f>SUM(H9:H18)</f>
        <v>0</v>
      </c>
      <c r="I19" s="41">
        <f>SUM(I9:I18)</f>
        <v>0</v>
      </c>
      <c r="J19" s="41">
        <f>SUM(J9:J18)</f>
        <v>164616.97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0</v>
      </c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7708.25</v>
      </c>
      <c r="G25" s="18">
        <v>0</v>
      </c>
      <c r="H25" s="18">
        <v>0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0</v>
      </c>
      <c r="G30" s="18"/>
      <c r="H30" s="18">
        <v>0</v>
      </c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7708.25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1.1499999999999999</v>
      </c>
      <c r="H41" s="18">
        <v>0</v>
      </c>
      <c r="I41" s="18"/>
      <c r="J41" s="13">
        <f>SUM(I449)</f>
        <v>164616.97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46011.44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46011.44</v>
      </c>
      <c r="G43" s="41">
        <f>SUM(G35:G42)</f>
        <v>1.1499999999999999</v>
      </c>
      <c r="H43" s="41">
        <f>SUM(H35:H42)</f>
        <v>0</v>
      </c>
      <c r="I43" s="41">
        <f>SUM(I35:I42)</f>
        <v>0</v>
      </c>
      <c r="J43" s="41">
        <f>SUM(J35:J42)</f>
        <v>164616.97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53719.69</v>
      </c>
      <c r="G44" s="41">
        <f>G43+G33</f>
        <v>1.1499999999999999</v>
      </c>
      <c r="H44" s="41">
        <f>H43+H33</f>
        <v>0</v>
      </c>
      <c r="I44" s="41">
        <f>I43+I33</f>
        <v>0</v>
      </c>
      <c r="J44" s="41">
        <f>J43+J33</f>
        <v>164616.97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422673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422673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147.06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0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0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0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147.06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422820.06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158880.45000000001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102245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5762.55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266888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0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0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266888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0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53330.07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887.02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4033.09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14865.38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14865.38</v>
      </c>
      <c r="G154" s="41">
        <f>SUM(G142:G153)</f>
        <v>887.02</v>
      </c>
      <c r="H154" s="41">
        <f>SUM(H142:H153)</f>
        <v>57363.16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3369.95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18235.329999999998</v>
      </c>
      <c r="G161" s="41">
        <f>G139+G154+SUM(G155:G160)</f>
        <v>887.02</v>
      </c>
      <c r="H161" s="41">
        <f>H139+H154+SUM(H155:H160)</f>
        <v>57363.16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0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707943.39</v>
      </c>
      <c r="G185" s="47">
        <f>G104+G132+G161+G184</f>
        <v>887.02</v>
      </c>
      <c r="H185" s="47">
        <f>H104+H132+H161+H184</f>
        <v>57363.16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65558.25</v>
      </c>
      <c r="G189" s="18">
        <v>16161.8</v>
      </c>
      <c r="H189" s="18">
        <v>133039.9</v>
      </c>
      <c r="I189" s="18">
        <v>3269.14</v>
      </c>
      <c r="J189" s="18">
        <v>213</v>
      </c>
      <c r="K189" s="18"/>
      <c r="L189" s="19">
        <f>SUM(F189:K189)</f>
        <v>218242.09000000003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6991.45</v>
      </c>
      <c r="G190" s="18">
        <v>573.87</v>
      </c>
      <c r="H190" s="18">
        <v>20960.66</v>
      </c>
      <c r="I190" s="18">
        <v>139.99</v>
      </c>
      <c r="J190" s="18"/>
      <c r="K190" s="18"/>
      <c r="L190" s="19">
        <f>SUM(F190:K190)</f>
        <v>28665.97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>
        <v>0</v>
      </c>
      <c r="H192" s="18">
        <v>0</v>
      </c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3304.68</v>
      </c>
      <c r="G194" s="18">
        <v>265.89999999999998</v>
      </c>
      <c r="H194" s="18">
        <v>22772.86</v>
      </c>
      <c r="I194" s="18">
        <v>103</v>
      </c>
      <c r="J194" s="18"/>
      <c r="K194" s="18"/>
      <c r="L194" s="19">
        <f t="shared" ref="L194:L200" si="0">SUM(F194:K194)</f>
        <v>26446.440000000002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>
        <v>975</v>
      </c>
      <c r="I195" s="18"/>
      <c r="J195" s="18"/>
      <c r="K195" s="18"/>
      <c r="L195" s="19">
        <f t="shared" si="0"/>
        <v>975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1260.92</v>
      </c>
      <c r="G196" s="18">
        <v>96.44</v>
      </c>
      <c r="H196" s="18">
        <v>29129.11</v>
      </c>
      <c r="I196" s="18"/>
      <c r="J196" s="18"/>
      <c r="K196" s="18"/>
      <c r="L196" s="19">
        <f t="shared" si="0"/>
        <v>30486.47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1565</v>
      </c>
      <c r="G199" s="18">
        <v>179.79</v>
      </c>
      <c r="H199" s="18">
        <v>14995.93</v>
      </c>
      <c r="I199" s="18">
        <v>8129.27</v>
      </c>
      <c r="J199" s="18">
        <v>39.99</v>
      </c>
      <c r="K199" s="18"/>
      <c r="L199" s="19">
        <f t="shared" si="0"/>
        <v>24909.980000000003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26547.43</v>
      </c>
      <c r="I200" s="18"/>
      <c r="J200" s="18"/>
      <c r="K200" s="18"/>
      <c r="L200" s="19">
        <f t="shared" si="0"/>
        <v>26547.43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78680.299999999988</v>
      </c>
      <c r="G203" s="41">
        <f t="shared" si="1"/>
        <v>17277.8</v>
      </c>
      <c r="H203" s="41">
        <f t="shared" si="1"/>
        <v>248420.88999999996</v>
      </c>
      <c r="I203" s="41">
        <f t="shared" si="1"/>
        <v>11641.400000000001</v>
      </c>
      <c r="J203" s="41">
        <f t="shared" si="1"/>
        <v>252.99</v>
      </c>
      <c r="K203" s="41">
        <f t="shared" si="1"/>
        <v>0</v>
      </c>
      <c r="L203" s="41">
        <f t="shared" si="1"/>
        <v>356273.37999999995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76410</v>
      </c>
      <c r="I207" s="18"/>
      <c r="J207" s="18"/>
      <c r="K207" s="18"/>
      <c r="L207" s="19">
        <f>SUM(F207:K207)</f>
        <v>76410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12681.75</v>
      </c>
      <c r="I208" s="18"/>
      <c r="J208" s="18"/>
      <c r="K208" s="18"/>
      <c r="L208" s="19">
        <f>SUM(F208:K208)</f>
        <v>12681.75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5034.1499999999996</v>
      </c>
      <c r="I218" s="18"/>
      <c r="J218" s="18"/>
      <c r="K218" s="18"/>
      <c r="L218" s="19">
        <f t="shared" si="2"/>
        <v>5034.1499999999996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94125.9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94125.9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233201.3</v>
      </c>
      <c r="I225" s="18"/>
      <c r="J225" s="18"/>
      <c r="K225" s="18"/>
      <c r="L225" s="19">
        <f>SUM(F225:K225)</f>
        <v>233201.3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29378</v>
      </c>
      <c r="I226" s="18"/>
      <c r="J226" s="18"/>
      <c r="K226" s="18"/>
      <c r="L226" s="19">
        <f>SUM(F226:K226)</f>
        <v>29378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7383.42</v>
      </c>
      <c r="I236" s="18"/>
      <c r="J236" s="18"/>
      <c r="K236" s="18"/>
      <c r="L236" s="19">
        <f t="shared" si="4"/>
        <v>7383.42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269962.71999999997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269962.71999999997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0</v>
      </c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78680.299999999988</v>
      </c>
      <c r="G249" s="41">
        <f t="shared" si="8"/>
        <v>17277.8</v>
      </c>
      <c r="H249" s="41">
        <f t="shared" si="8"/>
        <v>612509.50999999989</v>
      </c>
      <c r="I249" s="41">
        <f t="shared" si="8"/>
        <v>11641.400000000001</v>
      </c>
      <c r="J249" s="41">
        <f t="shared" si="8"/>
        <v>252.99</v>
      </c>
      <c r="K249" s="41">
        <f t="shared" si="8"/>
        <v>0</v>
      </c>
      <c r="L249" s="41">
        <f t="shared" si="8"/>
        <v>720361.99999999988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0</v>
      </c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0</v>
      </c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0</v>
      </c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78680.299999999988</v>
      </c>
      <c r="G263" s="42">
        <f t="shared" si="11"/>
        <v>17277.8</v>
      </c>
      <c r="H263" s="42">
        <f t="shared" si="11"/>
        <v>612509.50999999989</v>
      </c>
      <c r="I263" s="42">
        <f t="shared" si="11"/>
        <v>11641.400000000001</v>
      </c>
      <c r="J263" s="42">
        <f t="shared" si="11"/>
        <v>252.99</v>
      </c>
      <c r="K263" s="42">
        <f t="shared" si="11"/>
        <v>0</v>
      </c>
      <c r="L263" s="42">
        <f t="shared" si="11"/>
        <v>720361.99999999988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23902.58</v>
      </c>
      <c r="G268" s="18">
        <v>1826.01</v>
      </c>
      <c r="H268" s="18">
        <v>4153</v>
      </c>
      <c r="I268" s="18">
        <v>1679.31</v>
      </c>
      <c r="J268" s="18">
        <v>14698.17</v>
      </c>
      <c r="K268" s="18"/>
      <c r="L268" s="19">
        <f>SUM(F268:K268)</f>
        <v>46259.07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0</v>
      </c>
      <c r="G269" s="18">
        <v>0</v>
      </c>
      <c r="H269" s="18">
        <v>612.5</v>
      </c>
      <c r="I269" s="18">
        <v>121.99</v>
      </c>
      <c r="J269" s="18">
        <v>2256.09</v>
      </c>
      <c r="K269" s="18"/>
      <c r="L269" s="19">
        <f>SUM(F269:K269)</f>
        <v>2990.58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0</v>
      </c>
      <c r="G274" s="18">
        <v>0</v>
      </c>
      <c r="H274" s="18">
        <v>6850</v>
      </c>
      <c r="I274" s="18"/>
      <c r="J274" s="18"/>
      <c r="K274" s="18"/>
      <c r="L274" s="19">
        <f t="shared" si="12"/>
        <v>6850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500</v>
      </c>
      <c r="G275" s="18">
        <v>76.78</v>
      </c>
      <c r="H275" s="18"/>
      <c r="I275" s="18"/>
      <c r="J275" s="18"/>
      <c r="K275" s="18">
        <v>357.4</v>
      </c>
      <c r="L275" s="19">
        <f t="shared" si="12"/>
        <v>934.18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494</v>
      </c>
      <c r="G276" s="18">
        <v>73.78</v>
      </c>
      <c r="H276" s="18"/>
      <c r="I276" s="18"/>
      <c r="J276" s="18"/>
      <c r="K276" s="18"/>
      <c r="L276" s="19">
        <f t="shared" si="12"/>
        <v>567.78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24896.58</v>
      </c>
      <c r="G282" s="42">
        <f t="shared" si="13"/>
        <v>1976.57</v>
      </c>
      <c r="H282" s="42">
        <f t="shared" si="13"/>
        <v>11615.5</v>
      </c>
      <c r="I282" s="42">
        <f t="shared" si="13"/>
        <v>1801.3</v>
      </c>
      <c r="J282" s="42">
        <f t="shared" si="13"/>
        <v>16954.260000000002</v>
      </c>
      <c r="K282" s="42">
        <f t="shared" si="13"/>
        <v>357.4</v>
      </c>
      <c r="L282" s="41">
        <f t="shared" si="13"/>
        <v>57601.61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24896.58</v>
      </c>
      <c r="G330" s="41">
        <f t="shared" si="20"/>
        <v>1976.57</v>
      </c>
      <c r="H330" s="41">
        <f t="shared" si="20"/>
        <v>11615.5</v>
      </c>
      <c r="I330" s="41">
        <f t="shared" si="20"/>
        <v>1801.3</v>
      </c>
      <c r="J330" s="41">
        <f t="shared" si="20"/>
        <v>16954.260000000002</v>
      </c>
      <c r="K330" s="41">
        <f t="shared" si="20"/>
        <v>357.4</v>
      </c>
      <c r="L330" s="41">
        <f t="shared" si="20"/>
        <v>57601.61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24896.58</v>
      </c>
      <c r="G344" s="41">
        <f>G330</f>
        <v>1976.57</v>
      </c>
      <c r="H344" s="41">
        <f>H330</f>
        <v>11615.5</v>
      </c>
      <c r="I344" s="41">
        <f>I330</f>
        <v>1801.3</v>
      </c>
      <c r="J344" s="41">
        <f>J330</f>
        <v>16954.260000000002</v>
      </c>
      <c r="K344" s="47">
        <f>K330+K343</f>
        <v>357.4</v>
      </c>
      <c r="L344" s="41">
        <f>L330+L343</f>
        <v>57601.61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0</v>
      </c>
      <c r="G350" s="18">
        <v>0</v>
      </c>
      <c r="H350" s="18">
        <v>0</v>
      </c>
      <c r="I350" s="18">
        <v>885.87</v>
      </c>
      <c r="J350" s="18">
        <v>0</v>
      </c>
      <c r="K350" s="18"/>
      <c r="L350" s="13">
        <f>SUM(F350:K350)</f>
        <v>885.87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885.87</v>
      </c>
      <c r="J354" s="47">
        <f t="shared" si="22"/>
        <v>0</v>
      </c>
      <c r="K354" s="47">
        <f t="shared" si="22"/>
        <v>0</v>
      </c>
      <c r="L354" s="47">
        <f t="shared" si="22"/>
        <v>885.87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885.87</v>
      </c>
      <c r="G359" s="18"/>
      <c r="H359" s="18"/>
      <c r="I359" s="56">
        <f>SUM(F359:H359)</f>
        <v>885.87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885.87</v>
      </c>
      <c r="G361" s="47">
        <f>SUM(G359:G360)</f>
        <v>0</v>
      </c>
      <c r="H361" s="47">
        <f>SUM(H359:H360)</f>
        <v>0</v>
      </c>
      <c r="I361" s="47">
        <f>SUM(I359:I360)</f>
        <v>885.87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122598.3</v>
      </c>
      <c r="G431" s="18">
        <v>42018.67</v>
      </c>
      <c r="H431" s="18"/>
      <c r="I431" s="56">
        <f t="shared" ref="I431:I437" si="33">SUM(F431:H431)</f>
        <v>164616.97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122598.3</v>
      </c>
      <c r="G438" s="13">
        <f>SUM(G431:G437)</f>
        <v>42018.67</v>
      </c>
      <c r="H438" s="13">
        <f>SUM(H431:H437)</f>
        <v>0</v>
      </c>
      <c r="I438" s="13">
        <f>SUM(I431:I437)</f>
        <v>164616.97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122598.3</v>
      </c>
      <c r="G449" s="18">
        <v>42018.67</v>
      </c>
      <c r="H449" s="18"/>
      <c r="I449" s="56">
        <f>SUM(F449:H449)</f>
        <v>164616.97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122598.3</v>
      </c>
      <c r="G450" s="83">
        <f>SUM(G446:G449)</f>
        <v>42018.67</v>
      </c>
      <c r="H450" s="83">
        <f>SUM(H446:H449)</f>
        <v>0</v>
      </c>
      <c r="I450" s="83">
        <f>SUM(I446:I449)</f>
        <v>164616.97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122598.3</v>
      </c>
      <c r="G451" s="42">
        <f>G444+G450</f>
        <v>42018.67</v>
      </c>
      <c r="H451" s="42">
        <f>H444+H450</f>
        <v>0</v>
      </c>
      <c r="I451" s="42">
        <f>I444+I450</f>
        <v>164616.97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58430.05</v>
      </c>
      <c r="G455" s="18">
        <v>0</v>
      </c>
      <c r="H455" s="18">
        <v>238.45</v>
      </c>
      <c r="I455" s="18"/>
      <c r="J455" s="18">
        <v>164616.97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707943.39</v>
      </c>
      <c r="G458" s="18">
        <v>887.02</v>
      </c>
      <c r="H458" s="18">
        <v>57363.16</v>
      </c>
      <c r="I458" s="18"/>
      <c r="J458" s="18">
        <v>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707943.39</v>
      </c>
      <c r="G460" s="53">
        <f>SUM(G458:G459)</f>
        <v>887.02</v>
      </c>
      <c r="H460" s="53">
        <f>SUM(H458:H459)</f>
        <v>57363.16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720362</v>
      </c>
      <c r="G462" s="18">
        <v>885.87</v>
      </c>
      <c r="H462" s="18">
        <v>57601.61</v>
      </c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720362</v>
      </c>
      <c r="G464" s="53">
        <f>SUM(G462:G463)</f>
        <v>885.87</v>
      </c>
      <c r="H464" s="53">
        <f>SUM(H462:H463)</f>
        <v>57601.61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46011.440000000061</v>
      </c>
      <c r="G466" s="53">
        <f>(G455+G460)- G464</f>
        <v>1.1499999999999773</v>
      </c>
      <c r="H466" s="53">
        <f>(H455+H460)- H464</f>
        <v>0</v>
      </c>
      <c r="I466" s="53">
        <f>(I455+I460)- I464</f>
        <v>0</v>
      </c>
      <c r="J466" s="53">
        <f>(J455+J460)- J464</f>
        <v>164616.97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6991.45</v>
      </c>
      <c r="G511" s="18">
        <v>573.87</v>
      </c>
      <c r="H511" s="18">
        <v>21573.16</v>
      </c>
      <c r="I511" s="18">
        <v>261.98</v>
      </c>
      <c r="J511" s="18">
        <v>2256.09</v>
      </c>
      <c r="K511" s="18"/>
      <c r="L511" s="88">
        <f>SUM(F511:K511)</f>
        <v>31656.55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12681.75</v>
      </c>
      <c r="I512" s="18"/>
      <c r="J512" s="18"/>
      <c r="K512" s="18"/>
      <c r="L512" s="88">
        <f>SUM(F512:K512)</f>
        <v>12681.75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29378</v>
      </c>
      <c r="I513" s="18"/>
      <c r="J513" s="18"/>
      <c r="K513" s="18"/>
      <c r="L513" s="88">
        <f>SUM(F513:K513)</f>
        <v>29378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6991.45</v>
      </c>
      <c r="G514" s="108">
        <f t="shared" ref="G514:L514" si="35">SUM(G511:G513)</f>
        <v>573.87</v>
      </c>
      <c r="H514" s="108">
        <f t="shared" si="35"/>
        <v>63632.91</v>
      </c>
      <c r="I514" s="108">
        <f t="shared" si="35"/>
        <v>261.98</v>
      </c>
      <c r="J514" s="108">
        <f t="shared" si="35"/>
        <v>2256.09</v>
      </c>
      <c r="K514" s="108">
        <f t="shared" si="35"/>
        <v>0</v>
      </c>
      <c r="L514" s="89">
        <f t="shared" si="35"/>
        <v>73716.3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22772.86</v>
      </c>
      <c r="I516" s="18"/>
      <c r="J516" s="18"/>
      <c r="K516" s="18"/>
      <c r="L516" s="88">
        <f>SUM(F516:K516)</f>
        <v>22772.86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22772.86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22772.86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2704</v>
      </c>
      <c r="I531" s="18"/>
      <c r="J531" s="18"/>
      <c r="K531" s="18"/>
      <c r="L531" s="88">
        <f>SUM(F531:K531)</f>
        <v>2704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2704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2704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6991.45</v>
      </c>
      <c r="G535" s="89">
        <f t="shared" ref="G535:L535" si="40">G514+G519+G524+G529+G534</f>
        <v>573.87</v>
      </c>
      <c r="H535" s="89">
        <f t="shared" si="40"/>
        <v>89109.77</v>
      </c>
      <c r="I535" s="89">
        <f t="shared" si="40"/>
        <v>261.98</v>
      </c>
      <c r="J535" s="89">
        <f t="shared" si="40"/>
        <v>2256.09</v>
      </c>
      <c r="K535" s="89">
        <f t="shared" si="40"/>
        <v>0</v>
      </c>
      <c r="L535" s="89">
        <f t="shared" si="40"/>
        <v>99193.16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31656.55</v>
      </c>
      <c r="G539" s="87">
        <f>L516</f>
        <v>22772.86</v>
      </c>
      <c r="H539" s="87">
        <f>L521</f>
        <v>0</v>
      </c>
      <c r="I539" s="87">
        <f>L526</f>
        <v>0</v>
      </c>
      <c r="J539" s="87">
        <f>L531</f>
        <v>2704</v>
      </c>
      <c r="K539" s="87">
        <f>SUM(F539:J539)</f>
        <v>57133.41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12681.75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12681.75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29378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29378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73716.3</v>
      </c>
      <c r="G542" s="89">
        <f t="shared" si="41"/>
        <v>22772.86</v>
      </c>
      <c r="H542" s="89">
        <f t="shared" si="41"/>
        <v>0</v>
      </c>
      <c r="I542" s="89">
        <f t="shared" si="41"/>
        <v>0</v>
      </c>
      <c r="J542" s="89">
        <f t="shared" si="41"/>
        <v>2704</v>
      </c>
      <c r="K542" s="89">
        <f t="shared" si="41"/>
        <v>99193.16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132999.9</v>
      </c>
      <c r="G565" s="18">
        <v>76410</v>
      </c>
      <c r="H565" s="18">
        <v>233201.3</v>
      </c>
      <c r="I565" s="87">
        <f>SUM(F565:H565)</f>
        <v>442611.19999999995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20087.16</v>
      </c>
      <c r="G569" s="18">
        <v>12681.75</v>
      </c>
      <c r="H569" s="18">
        <v>29378</v>
      </c>
      <c r="I569" s="87">
        <f t="shared" si="46"/>
        <v>62146.91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200</v>
      </c>
      <c r="G572" s="18"/>
      <c r="H572" s="18"/>
      <c r="I572" s="87">
        <f t="shared" si="46"/>
        <v>200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21143.43</v>
      </c>
      <c r="I581" s="18">
        <v>5034.1499999999996</v>
      </c>
      <c r="J581" s="18">
        <v>7383.42</v>
      </c>
      <c r="K581" s="104">
        <f t="shared" ref="K581:K587" si="47">SUM(H581:J581)</f>
        <v>33561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2704</v>
      </c>
      <c r="I582" s="18"/>
      <c r="J582" s="18"/>
      <c r="K582" s="104">
        <f t="shared" si="47"/>
        <v>2704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2700</v>
      </c>
      <c r="I585" s="18"/>
      <c r="J585" s="18"/>
      <c r="K585" s="104">
        <f t="shared" si="47"/>
        <v>2700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26547.43</v>
      </c>
      <c r="I588" s="108">
        <f>SUM(I581:I587)</f>
        <v>5034.1499999999996</v>
      </c>
      <c r="J588" s="108">
        <f>SUM(J581:J587)</f>
        <v>7383.42</v>
      </c>
      <c r="K588" s="108">
        <f>SUM(K581:K587)</f>
        <v>38965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17207.25</v>
      </c>
      <c r="I594" s="18"/>
      <c r="J594" s="18"/>
      <c r="K594" s="104">
        <f>SUM(H594:J594)</f>
        <v>17207.25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17207.25</v>
      </c>
      <c r="I595" s="108">
        <f>SUM(I592:I594)</f>
        <v>0</v>
      </c>
      <c r="J595" s="108">
        <f>SUM(J592:J594)</f>
        <v>0</v>
      </c>
      <c r="K595" s="108">
        <f>SUM(K592:K594)</f>
        <v>17207.25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53719.69</v>
      </c>
      <c r="H607" s="109">
        <f>SUM(F44)</f>
        <v>53719.69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1.1500000000000057</v>
      </c>
      <c r="H608" s="109">
        <f>SUM(G44)</f>
        <v>1.1499999999999999</v>
      </c>
      <c r="I608" s="121" t="s">
        <v>102</v>
      </c>
      <c r="J608" s="109">
        <f>G608-H608</f>
        <v>5.773159728050814E-15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164616.97</v>
      </c>
      <c r="H611" s="109">
        <f>SUM(J44)</f>
        <v>164616.97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46011.44</v>
      </c>
      <c r="H612" s="109">
        <f>F466</f>
        <v>46011.440000000061</v>
      </c>
      <c r="I612" s="121" t="s">
        <v>106</v>
      </c>
      <c r="J612" s="109">
        <f t="shared" ref="J612:J645" si="49">G612-H612</f>
        <v>-5.8207660913467407E-11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1.1499999999999999</v>
      </c>
      <c r="H613" s="109">
        <f>G466</f>
        <v>1.1499999999999773</v>
      </c>
      <c r="I613" s="121" t="s">
        <v>108</v>
      </c>
      <c r="J613" s="109">
        <f t="shared" si="49"/>
        <v>2.2648549702353193E-14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164616.97</v>
      </c>
      <c r="H616" s="109">
        <f>J466</f>
        <v>164616.97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707943.39</v>
      </c>
      <c r="H617" s="104">
        <f>SUM(F458)</f>
        <v>707943.39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887.02</v>
      </c>
      <c r="H618" s="104">
        <f>SUM(G458)</f>
        <v>887.02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57363.16</v>
      </c>
      <c r="H619" s="104">
        <f>SUM(H458)</f>
        <v>57363.16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720361.99999999988</v>
      </c>
      <c r="H622" s="104">
        <f>SUM(F462)</f>
        <v>720362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57601.61</v>
      </c>
      <c r="H623" s="104">
        <f>SUM(H462)</f>
        <v>57601.61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885.87</v>
      </c>
      <c r="H624" s="104">
        <f>I361</f>
        <v>885.87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885.87</v>
      </c>
      <c r="H625" s="104">
        <f>SUM(G462)</f>
        <v>885.87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122598.3</v>
      </c>
      <c r="H629" s="104">
        <f>SUM(F451)</f>
        <v>122598.3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42018.67</v>
      </c>
      <c r="H630" s="104">
        <f>SUM(G451)</f>
        <v>42018.67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164616.97</v>
      </c>
      <c r="H632" s="104">
        <f>SUM(I451)</f>
        <v>164616.97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38965</v>
      </c>
      <c r="H637" s="104">
        <f>L200+L218+L236</f>
        <v>38965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17207.25</v>
      </c>
      <c r="H638" s="104">
        <f>(J249+J330)-(J247+J328)</f>
        <v>17207.250000000004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26547.43</v>
      </c>
      <c r="H639" s="104">
        <f>H588</f>
        <v>26547.43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5034.1499999999996</v>
      </c>
      <c r="H640" s="104">
        <f>I588</f>
        <v>5034.1499999999996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7383.42</v>
      </c>
      <c r="H641" s="104">
        <f>J588</f>
        <v>7383.42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414760.85999999993</v>
      </c>
      <c r="G650" s="19">
        <f>(L221+L301+L351)</f>
        <v>94125.9</v>
      </c>
      <c r="H650" s="19">
        <f>(L239+L320+L352)</f>
        <v>269962.71999999997</v>
      </c>
      <c r="I650" s="19">
        <f>SUM(F650:H650)</f>
        <v>778849.47999999986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26547.43</v>
      </c>
      <c r="G652" s="19">
        <f>(L218+L298)-(J218+J298)</f>
        <v>5034.1499999999996</v>
      </c>
      <c r="H652" s="19">
        <f>(L236+L317)-(J236+J317)</f>
        <v>7383.42</v>
      </c>
      <c r="I652" s="19">
        <f>SUM(F652:H652)</f>
        <v>38965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170494.31</v>
      </c>
      <c r="G653" s="200">
        <f>SUM(G565:G577)+SUM(I592:I594)+L602</f>
        <v>89091.75</v>
      </c>
      <c r="H653" s="200">
        <f>SUM(H565:H577)+SUM(J592:J594)+L603</f>
        <v>262579.3</v>
      </c>
      <c r="I653" s="19">
        <f>SUM(F653:H653)</f>
        <v>522165.36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217719.11999999994</v>
      </c>
      <c r="G654" s="19">
        <f>G650-SUM(G651:G653)</f>
        <v>0</v>
      </c>
      <c r="H654" s="19">
        <f>H650-SUM(H651:H653)</f>
        <v>0</v>
      </c>
      <c r="I654" s="19">
        <f>I650-SUM(I651:I653)</f>
        <v>217719.11999999988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16.75</v>
      </c>
      <c r="G655" s="249"/>
      <c r="H655" s="249"/>
      <c r="I655" s="19">
        <f>SUM(F655:H655)</f>
        <v>16.75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12998.16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12998.16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12998.16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12998.16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CF1B-BD80-417A-9B46-78CFD90E0732}">
  <sheetPr>
    <tabColor indexed="20"/>
  </sheetPr>
  <dimension ref="A1:C52"/>
  <sheetViews>
    <sheetView workbookViewId="0">
      <selection activeCell="B21" sqref="B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Landaff</v>
      </c>
      <c r="C1" s="239" t="s">
        <v>870</v>
      </c>
    </row>
    <row r="2" spans="1:3" x14ac:dyDescent="0.2">
      <c r="A2" s="234"/>
      <c r="B2" s="233"/>
    </row>
    <row r="3" spans="1:3" x14ac:dyDescent="0.2">
      <c r="A3" s="271" t="s">
        <v>815</v>
      </c>
      <c r="B3" s="271"/>
      <c r="C3" s="271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814</v>
      </c>
      <c r="C6" s="272"/>
    </row>
    <row r="7" spans="1:3" x14ac:dyDescent="0.2">
      <c r="A7" s="240" t="s">
        <v>817</v>
      </c>
      <c r="B7" s="273" t="s">
        <v>813</v>
      </c>
      <c r="C7" s="274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89460.83</v>
      </c>
      <c r="C9" s="230">
        <f>'DOE25'!G189+'DOE25'!G207+'DOE25'!G225+'DOE25'!G268+'DOE25'!G287+'DOE25'!G306</f>
        <v>17987.809999999998</v>
      </c>
    </row>
    <row r="10" spans="1:3" x14ac:dyDescent="0.2">
      <c r="A10" t="s">
        <v>810</v>
      </c>
      <c r="B10" s="241">
        <v>81123.73</v>
      </c>
      <c r="C10" s="241">
        <v>17350.02</v>
      </c>
    </row>
    <row r="11" spans="1:3" x14ac:dyDescent="0.2">
      <c r="A11" t="s">
        <v>811</v>
      </c>
      <c r="B11" s="241">
        <v>7272</v>
      </c>
      <c r="C11" s="241">
        <v>556.30999999999995</v>
      </c>
    </row>
    <row r="12" spans="1:3" x14ac:dyDescent="0.2">
      <c r="A12" t="s">
        <v>812</v>
      </c>
      <c r="B12" s="241">
        <v>1065.0999999999999</v>
      </c>
      <c r="C12" s="241">
        <v>81.48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89460.83</v>
      </c>
      <c r="C13" s="232">
        <f>SUM(C10:C12)</f>
        <v>17987.810000000001</v>
      </c>
    </row>
    <row r="14" spans="1:3" x14ac:dyDescent="0.2">
      <c r="B14" s="231"/>
      <c r="C14" s="231"/>
    </row>
    <row r="15" spans="1:3" x14ac:dyDescent="0.2">
      <c r="B15" s="272" t="s">
        <v>814</v>
      </c>
      <c r="C15" s="272"/>
    </row>
    <row r="16" spans="1:3" x14ac:dyDescent="0.2">
      <c r="A16" s="240" t="s">
        <v>818</v>
      </c>
      <c r="B16" s="273" t="s">
        <v>738</v>
      </c>
      <c r="C16" s="274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6991.45</v>
      </c>
      <c r="C18" s="230">
        <f>'DOE25'!G190+'DOE25'!G208+'DOE25'!G226+'DOE25'!G269+'DOE25'!G288+'DOE25'!G307</f>
        <v>573.87</v>
      </c>
    </row>
    <row r="19" spans="1:3" x14ac:dyDescent="0.2">
      <c r="A19" t="s">
        <v>810</v>
      </c>
      <c r="B19" s="241"/>
      <c r="C19" s="241"/>
    </row>
    <row r="20" spans="1:3" x14ac:dyDescent="0.2">
      <c r="A20" t="s">
        <v>811</v>
      </c>
      <c r="B20" s="241">
        <v>6991.45</v>
      </c>
      <c r="C20" s="241">
        <v>573.87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6991.45</v>
      </c>
      <c r="C22" s="232">
        <f>SUM(C19:C21)</f>
        <v>573.87</v>
      </c>
    </row>
    <row r="23" spans="1:3" x14ac:dyDescent="0.2">
      <c r="B23" s="231"/>
      <c r="C23" s="231"/>
    </row>
    <row r="24" spans="1:3" x14ac:dyDescent="0.2">
      <c r="B24" s="272" t="s">
        <v>814</v>
      </c>
      <c r="C24" s="272"/>
    </row>
    <row r="25" spans="1:3" x14ac:dyDescent="0.2">
      <c r="A25" s="240" t="s">
        <v>819</v>
      </c>
      <c r="B25" s="273" t="s">
        <v>739</v>
      </c>
      <c r="C25" s="274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814</v>
      </c>
      <c r="C33" s="272"/>
    </row>
    <row r="34" spans="1:3" x14ac:dyDescent="0.2">
      <c r="A34" s="240" t="s">
        <v>820</v>
      </c>
      <c r="B34" s="273" t="s">
        <v>740</v>
      </c>
      <c r="C34" s="274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CB0A3-C8C1-47FE-8A6E-10C75D208B5F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Landaff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598579.1100000001</v>
      </c>
      <c r="D5" s="20">
        <f>SUM('DOE25'!L189:L192)+SUM('DOE25'!L207:L210)+SUM('DOE25'!L225:L228)-F5-G5</f>
        <v>598366.1100000001</v>
      </c>
      <c r="E5" s="244"/>
      <c r="F5" s="256">
        <f>SUM('DOE25'!J189:J192)+SUM('DOE25'!J207:J210)+SUM('DOE25'!J225:J228)</f>
        <v>213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26446.440000000002</v>
      </c>
      <c r="D6" s="20">
        <f>'DOE25'!L194+'DOE25'!L212+'DOE25'!L230-F6-G6</f>
        <v>26446.440000000002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975</v>
      </c>
      <c r="D7" s="20">
        <f>'DOE25'!L195+'DOE25'!L213+'DOE25'!L231-F7-G7</f>
        <v>975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17839.599999999999</v>
      </c>
      <c r="D8" s="244"/>
      <c r="E8" s="20">
        <f>'DOE25'!L196+'DOE25'!L214+'DOE25'!L232-F8-G8-D9-D11</f>
        <v>17839.599999999999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849</v>
      </c>
      <c r="C9" s="246">
        <f t="shared" si="0"/>
        <v>9500.4699999999993</v>
      </c>
      <c r="D9" s="245">
        <v>9500.4699999999993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0</v>
      </c>
      <c r="D10" s="244"/>
      <c r="E10" s="245">
        <v>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3146.4</v>
      </c>
      <c r="D11" s="245">
        <v>3146.4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24909.980000000003</v>
      </c>
      <c r="D14" s="20">
        <f>'DOE25'!L199+'DOE25'!L217+'DOE25'!L235-F14-G14</f>
        <v>24869.99</v>
      </c>
      <c r="E14" s="244"/>
      <c r="F14" s="256">
        <f>'DOE25'!J199+'DOE25'!J217+'DOE25'!J235</f>
        <v>39.99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38965</v>
      </c>
      <c r="D15" s="20">
        <f>'DOE25'!L200+'DOE25'!L218+'DOE25'!L236-F15-G15</f>
        <v>38965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57601.61</v>
      </c>
      <c r="D31" s="20">
        <f>'DOE25'!L282+'DOE25'!L301+'DOE25'!L320+'DOE25'!L325+'DOE25'!L326+'DOE25'!L327-F31-G31</f>
        <v>40289.949999999997</v>
      </c>
      <c r="E31" s="244"/>
      <c r="F31" s="256">
        <f>'DOE25'!J282+'DOE25'!J301+'DOE25'!J320+'DOE25'!J325+'DOE25'!J326+'DOE25'!J327</f>
        <v>16954.260000000002</v>
      </c>
      <c r="G31" s="53">
        <f>'DOE25'!K282+'DOE25'!K301+'DOE25'!K320+'DOE25'!K325+'DOE25'!K326+'DOE25'!K327</f>
        <v>357.4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742559.36</v>
      </c>
      <c r="E33" s="247">
        <f>SUM(E5:E31)</f>
        <v>17839.599999999999</v>
      </c>
      <c r="F33" s="247">
        <f>SUM(F5:F31)</f>
        <v>17207.250000000004</v>
      </c>
      <c r="G33" s="247">
        <f>SUM(G5:G31)</f>
        <v>357.4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17839.599999999999</v>
      </c>
      <c r="E35" s="250"/>
    </row>
    <row r="36" spans="2:8" ht="12" thickTop="1" x14ac:dyDescent="0.2">
      <c r="B36" t="s">
        <v>846</v>
      </c>
      <c r="D36" s="20">
        <f>D33</f>
        <v>742559.36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N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4A0C-30D8-4715-AA37-B1767C7A8885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Landaff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53719.69</v>
      </c>
      <c r="D9" s="95">
        <f>'DOE25'!G9</f>
        <v>-147.09</v>
      </c>
      <c r="E9" s="95">
        <f>'DOE25'!H9</f>
        <v>-51.23</v>
      </c>
      <c r="F9" s="95">
        <f>'DOE25'!I9</f>
        <v>0</v>
      </c>
      <c r="G9" s="95">
        <f>'DOE25'!J9</f>
        <v>164616.97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148.24</v>
      </c>
      <c r="E13" s="95">
        <f>'DOE25'!H13</f>
        <v>51.23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53719.69</v>
      </c>
      <c r="D19" s="41">
        <f>SUM(D9:D18)</f>
        <v>1.1500000000000057</v>
      </c>
      <c r="E19" s="41">
        <f>SUM(E9:E18)</f>
        <v>0</v>
      </c>
      <c r="F19" s="41">
        <f>SUM(F9:F18)</f>
        <v>0</v>
      </c>
      <c r="G19" s="41">
        <f>SUM(G9:G18)</f>
        <v>164616.97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7708.25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7708.25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1.1499999999999999</v>
      </c>
      <c r="E40" s="95">
        <f>'DOE25'!H41</f>
        <v>0</v>
      </c>
      <c r="F40" s="95">
        <f>'DOE25'!I41</f>
        <v>0</v>
      </c>
      <c r="G40" s="95">
        <f>'DOE25'!J41</f>
        <v>164616.97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46011.44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46011.44</v>
      </c>
      <c r="D42" s="41">
        <f>SUM(D34:D41)</f>
        <v>1.1499999999999999</v>
      </c>
      <c r="E42" s="41">
        <f>SUM(E34:E41)</f>
        <v>0</v>
      </c>
      <c r="F42" s="41">
        <f>SUM(F34:F41)</f>
        <v>0</v>
      </c>
      <c r="G42" s="41">
        <f>SUM(G34:G41)</f>
        <v>164616.97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53719.69</v>
      </c>
      <c r="D43" s="41">
        <f>D42+D32</f>
        <v>1.1499999999999999</v>
      </c>
      <c r="E43" s="41">
        <f>E42+E32</f>
        <v>0</v>
      </c>
      <c r="F43" s="41">
        <f>F42+F32</f>
        <v>0</v>
      </c>
      <c r="G43" s="41">
        <f>G42+G32</f>
        <v>164616.97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422673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147.06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147.06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422820.06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158880.45000000001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102245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5762.55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266888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266888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14865.38</v>
      </c>
      <c r="D80" s="95">
        <f>SUM('DOE25'!G145:G153)</f>
        <v>887.02</v>
      </c>
      <c r="E80" s="95">
        <f>SUM('DOE25'!H145:H153)</f>
        <v>57363.16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3369.95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18235.329999999998</v>
      </c>
      <c r="D83" s="131">
        <f>SUM(D77:D82)</f>
        <v>887.02</v>
      </c>
      <c r="E83" s="131">
        <f>SUM(E77:E82)</f>
        <v>57363.16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707943.39</v>
      </c>
      <c r="D96" s="86">
        <f>D55+D73+D83+D95</f>
        <v>887.02</v>
      </c>
      <c r="E96" s="86">
        <f>E55+E73+E83+E95</f>
        <v>57363.16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527853.39</v>
      </c>
      <c r="D101" s="24" t="s">
        <v>312</v>
      </c>
      <c r="E101" s="95">
        <f>('DOE25'!L268)+('DOE25'!L287)+('DOE25'!L306)</f>
        <v>46259.07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70725.72</v>
      </c>
      <c r="D102" s="24" t="s">
        <v>312</v>
      </c>
      <c r="E102" s="95">
        <f>('DOE25'!L269)+('DOE25'!L288)+('DOE25'!L307)</f>
        <v>2990.58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598579.11</v>
      </c>
      <c r="D107" s="86">
        <f>SUM(D101:D106)</f>
        <v>0</v>
      </c>
      <c r="E107" s="86">
        <f>SUM(E101:E106)</f>
        <v>49249.65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26446.440000000002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975</v>
      </c>
      <c r="D111" s="24" t="s">
        <v>312</v>
      </c>
      <c r="E111" s="95">
        <f>+('DOE25'!L274)+('DOE25'!L293)+('DOE25'!L312)</f>
        <v>6850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30486.47</v>
      </c>
      <c r="D112" s="24" t="s">
        <v>312</v>
      </c>
      <c r="E112" s="95">
        <f>+('DOE25'!L275)+('DOE25'!L294)+('DOE25'!L313)</f>
        <v>934.18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567.78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24909.980000000003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38965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885.87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121782.89000000001</v>
      </c>
      <c r="D120" s="86">
        <f>SUM(D110:D119)</f>
        <v>885.87</v>
      </c>
      <c r="E120" s="86">
        <f>SUM(E110:E119)</f>
        <v>8351.9600000000009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720362</v>
      </c>
      <c r="D137" s="86">
        <f>(D107+D120+D136)</f>
        <v>885.87</v>
      </c>
      <c r="E137" s="86">
        <f>(E107+E120+E136)</f>
        <v>57601.61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4E4A-3C75-4E4B-9553-D6EF91B422D2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Landaff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12998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12998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574112</v>
      </c>
      <c r="D10" s="182">
        <f>ROUND((C10/$C$28)*100,1)</f>
        <v>73.7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73716</v>
      </c>
      <c r="D11" s="182">
        <f>ROUND((C11/$C$28)*100,1)</f>
        <v>9.5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26446</v>
      </c>
      <c r="D15" s="182">
        <f t="shared" ref="D15:D27" si="0">ROUND((C15/$C$28)*100,1)</f>
        <v>3.4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7825</v>
      </c>
      <c r="D16" s="182">
        <f t="shared" si="0"/>
        <v>1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31421</v>
      </c>
      <c r="D17" s="182">
        <f t="shared" si="0"/>
        <v>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568</v>
      </c>
      <c r="D18" s="182">
        <f t="shared" si="0"/>
        <v>0.1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24910</v>
      </c>
      <c r="D20" s="182">
        <f t="shared" si="0"/>
        <v>3.2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38965</v>
      </c>
      <c r="D21" s="182">
        <f t="shared" si="0"/>
        <v>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886</v>
      </c>
      <c r="D27" s="182">
        <f t="shared" si="0"/>
        <v>0.1</v>
      </c>
    </row>
    <row r="28" spans="1:4" x14ac:dyDescent="0.2">
      <c r="B28" s="187" t="s">
        <v>754</v>
      </c>
      <c r="C28" s="180">
        <f>SUM(C10:C27)</f>
        <v>778849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778849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422673</v>
      </c>
      <c r="D35" s="182">
        <f t="shared" ref="D35:D40" si="1">ROUND((C35/$C$41)*100,1)</f>
        <v>55.2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147.05999999999767</v>
      </c>
      <c r="D36" s="182">
        <f t="shared" si="1"/>
        <v>0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266888</v>
      </c>
      <c r="D37" s="182">
        <f t="shared" si="1"/>
        <v>34.799999999999997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0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76486</v>
      </c>
      <c r="D39" s="182">
        <f t="shared" si="1"/>
        <v>10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766194.06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56DF-F02E-49F3-9E8D-0BACA0DD02BC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Landaff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2011-11-04T17:54:54Z</cp:lastPrinted>
  <dcterms:created xsi:type="dcterms:W3CDTF">1997-12-04T19:04:30Z</dcterms:created>
  <dcterms:modified xsi:type="dcterms:W3CDTF">2025-01-10T20:07:41Z</dcterms:modified>
</cp:coreProperties>
</file>