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FDC5846-539D-4E83-B869-208C3204408C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24107BC2-B6B5-4E55-96C4-20E92FB05D8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" l="1"/>
  <c r="F113" i="1"/>
  <c r="F132" i="1" s="1"/>
  <c r="F128" i="1"/>
  <c r="G128" i="1"/>
  <c r="C37" i="10"/>
  <c r="C60" i="2"/>
  <c r="C62" i="2" s="1"/>
  <c r="B2" i="13"/>
  <c r="F8" i="13"/>
  <c r="E8" i="13" s="1"/>
  <c r="G8" i="13"/>
  <c r="L196" i="1"/>
  <c r="L214" i="1"/>
  <c r="L232" i="1"/>
  <c r="D39" i="13"/>
  <c r="F13" i="13"/>
  <c r="G13" i="13"/>
  <c r="L198" i="1"/>
  <c r="C19" i="10" s="1"/>
  <c r="L216" i="1"/>
  <c r="L234" i="1"/>
  <c r="F16" i="13"/>
  <c r="E16" i="13" s="1"/>
  <c r="C16" i="13" s="1"/>
  <c r="G16" i="13"/>
  <c r="L201" i="1"/>
  <c r="L219" i="1"/>
  <c r="L237" i="1"/>
  <c r="F5" i="13"/>
  <c r="G5" i="13"/>
  <c r="G33" i="13" s="1"/>
  <c r="L189" i="1"/>
  <c r="L190" i="1"/>
  <c r="C11" i="10" s="1"/>
  <c r="L191" i="1"/>
  <c r="L192" i="1"/>
  <c r="L207" i="1"/>
  <c r="L208" i="1"/>
  <c r="L209" i="1"/>
  <c r="L210" i="1"/>
  <c r="L225" i="1"/>
  <c r="L226" i="1"/>
  <c r="L239" i="1" s="1"/>
  <c r="L227" i="1"/>
  <c r="C103" i="2" s="1"/>
  <c r="L228" i="1"/>
  <c r="C104" i="2" s="1"/>
  <c r="F6" i="13"/>
  <c r="G6" i="13"/>
  <c r="L194" i="1"/>
  <c r="D6" i="13" s="1"/>
  <c r="C6" i="13" s="1"/>
  <c r="L212" i="1"/>
  <c r="L230" i="1"/>
  <c r="F7" i="13"/>
  <c r="G7" i="13"/>
  <c r="L195" i="1"/>
  <c r="C111" i="2" s="1"/>
  <c r="L213" i="1"/>
  <c r="L221" i="1" s="1"/>
  <c r="G650" i="1" s="1"/>
  <c r="G654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L354" i="1" s="1"/>
  <c r="L351" i="1"/>
  <c r="G651" i="1" s="1"/>
  <c r="L352" i="1"/>
  <c r="H651" i="1" s="1"/>
  <c r="I359" i="1"/>
  <c r="J282" i="1"/>
  <c r="F31" i="13" s="1"/>
  <c r="J301" i="1"/>
  <c r="J320" i="1"/>
  <c r="K282" i="1"/>
  <c r="K330" i="1" s="1"/>
  <c r="K344" i="1" s="1"/>
  <c r="K301" i="1"/>
  <c r="K320" i="1"/>
  <c r="G31" i="13"/>
  <c r="L268" i="1"/>
  <c r="C10" i="10" s="1"/>
  <c r="L269" i="1"/>
  <c r="L282" i="1" s="1"/>
  <c r="L270" i="1"/>
  <c r="L271" i="1"/>
  <c r="E104" i="2" s="1"/>
  <c r="L273" i="1"/>
  <c r="L274" i="1"/>
  <c r="L275" i="1"/>
  <c r="L276" i="1"/>
  <c r="L277" i="1"/>
  <c r="E114" i="2" s="1"/>
  <c r="L278" i="1"/>
  <c r="L279" i="1"/>
  <c r="L280" i="1"/>
  <c r="E117" i="2" s="1"/>
  <c r="L287" i="1"/>
  <c r="L288" i="1"/>
  <c r="L289" i="1"/>
  <c r="E103" i="2" s="1"/>
  <c r="L290" i="1"/>
  <c r="L292" i="1"/>
  <c r="L293" i="1"/>
  <c r="L294" i="1"/>
  <c r="L295" i="1"/>
  <c r="L296" i="1"/>
  <c r="L297" i="1"/>
  <c r="L298" i="1"/>
  <c r="C21" i="10" s="1"/>
  <c r="L299" i="1"/>
  <c r="L301" i="1"/>
  <c r="L306" i="1"/>
  <c r="L307" i="1"/>
  <c r="L320" i="1" s="1"/>
  <c r="L308" i="1"/>
  <c r="L309" i="1"/>
  <c r="L311" i="1"/>
  <c r="L312" i="1"/>
  <c r="L313" i="1"/>
  <c r="E112" i="2" s="1"/>
  <c r="L314" i="1"/>
  <c r="L315" i="1"/>
  <c r="L316" i="1"/>
  <c r="E115" i="2" s="1"/>
  <c r="L317" i="1"/>
  <c r="L318" i="1"/>
  <c r="C17" i="10" s="1"/>
  <c r="L325" i="1"/>
  <c r="E106" i="2" s="1"/>
  <c r="L326" i="1"/>
  <c r="L327" i="1"/>
  <c r="L252" i="1"/>
  <c r="H25" i="13" s="1"/>
  <c r="L253" i="1"/>
  <c r="C124" i="2" s="1"/>
  <c r="L333" i="1"/>
  <c r="C32" i="10" s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H653" i="1"/>
  <c r="L602" i="1"/>
  <c r="L604" i="1" s="1"/>
  <c r="G653" i="1"/>
  <c r="I653" i="1" s="1"/>
  <c r="L601" i="1"/>
  <c r="F653" i="1"/>
  <c r="C40" i="10"/>
  <c r="F52" i="1"/>
  <c r="G52" i="1"/>
  <c r="H52" i="1"/>
  <c r="I52" i="1"/>
  <c r="F48" i="2" s="1"/>
  <c r="F55" i="2" s="1"/>
  <c r="F96" i="2" s="1"/>
  <c r="F71" i="1"/>
  <c r="F86" i="1"/>
  <c r="C50" i="2" s="1"/>
  <c r="C54" i="2" s="1"/>
  <c r="C55" i="2" s="1"/>
  <c r="F103" i="1"/>
  <c r="F104" i="1"/>
  <c r="G103" i="1"/>
  <c r="G104" i="1"/>
  <c r="H71" i="1"/>
  <c r="H104" i="1" s="1"/>
  <c r="H86" i="1"/>
  <c r="H103" i="1"/>
  <c r="I103" i="1"/>
  <c r="J103" i="1"/>
  <c r="G113" i="1"/>
  <c r="G132" i="1" s="1"/>
  <c r="H113" i="1"/>
  <c r="H128" i="1"/>
  <c r="H132" i="1" s="1"/>
  <c r="I113" i="1"/>
  <c r="I132" i="1" s="1"/>
  <c r="J113" i="1"/>
  <c r="J128" i="1"/>
  <c r="J132" i="1"/>
  <c r="F139" i="1"/>
  <c r="F154" i="1"/>
  <c r="F161" i="1"/>
  <c r="G139" i="1"/>
  <c r="D77" i="2" s="1"/>
  <c r="D83" i="2" s="1"/>
  <c r="G154" i="1"/>
  <c r="H139" i="1"/>
  <c r="H161" i="1" s="1"/>
  <c r="H154" i="1"/>
  <c r="I139" i="1"/>
  <c r="I154" i="1"/>
  <c r="I161" i="1"/>
  <c r="C15" i="10"/>
  <c r="C18" i="10"/>
  <c r="L242" i="1"/>
  <c r="C23" i="10" s="1"/>
  <c r="L324" i="1"/>
  <c r="L246" i="1"/>
  <c r="C116" i="2" s="1"/>
  <c r="L260" i="1"/>
  <c r="C134" i="2" s="1"/>
  <c r="L261" i="1"/>
  <c r="C26" i="10" s="1"/>
  <c r="L341" i="1"/>
  <c r="E134" i="2" s="1"/>
  <c r="L342" i="1"/>
  <c r="I655" i="1"/>
  <c r="I660" i="1"/>
  <c r="L203" i="1"/>
  <c r="F652" i="1"/>
  <c r="I652" i="1" s="1"/>
  <c r="G652" i="1"/>
  <c r="H652" i="1"/>
  <c r="I659" i="1"/>
  <c r="C42" i="10"/>
  <c r="L366" i="1"/>
  <c r="C29" i="10" s="1"/>
  <c r="L367" i="1"/>
  <c r="L368" i="1"/>
  <c r="L374" i="1" s="1"/>
  <c r="G626" i="1" s="1"/>
  <c r="J626" i="1" s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K540" i="1" s="1"/>
  <c r="L513" i="1"/>
  <c r="F541" i="1" s="1"/>
  <c r="K541" i="1" s="1"/>
  <c r="L516" i="1"/>
  <c r="G539" i="1"/>
  <c r="L517" i="1"/>
  <c r="G540" i="1"/>
  <c r="L518" i="1"/>
  <c r="G541" i="1" s="1"/>
  <c r="L521" i="1"/>
  <c r="H539" i="1"/>
  <c r="L522" i="1"/>
  <c r="H540" i="1" s="1"/>
  <c r="H542" i="1" s="1"/>
  <c r="L523" i="1"/>
  <c r="L524" i="1" s="1"/>
  <c r="H541" i="1"/>
  <c r="L526" i="1"/>
  <c r="I539" i="1"/>
  <c r="L527" i="1"/>
  <c r="I540" i="1" s="1"/>
  <c r="L528" i="1"/>
  <c r="I541" i="1" s="1"/>
  <c r="L531" i="1"/>
  <c r="J539" i="1" s="1"/>
  <c r="J542" i="1" s="1"/>
  <c r="L532" i="1"/>
  <c r="L534" i="1" s="1"/>
  <c r="J540" i="1"/>
  <c r="L533" i="1"/>
  <c r="J541" i="1" s="1"/>
  <c r="K262" i="1"/>
  <c r="J262" i="1"/>
  <c r="I262" i="1"/>
  <c r="H262" i="1"/>
  <c r="G262" i="1"/>
  <c r="F262" i="1"/>
  <c r="L262" i="1" s="1"/>
  <c r="C123" i="2"/>
  <c r="A1" i="2"/>
  <c r="A2" i="2"/>
  <c r="C9" i="2"/>
  <c r="D9" i="2"/>
  <c r="D19" i="2" s="1"/>
  <c r="E9" i="2"/>
  <c r="F9" i="2"/>
  <c r="F19" i="2" s="1"/>
  <c r="I431" i="1"/>
  <c r="I438" i="1" s="1"/>
  <c r="G632" i="1" s="1"/>
  <c r="J9" i="1"/>
  <c r="C10" i="2"/>
  <c r="D10" i="2"/>
  <c r="E10" i="2"/>
  <c r="F10" i="2"/>
  <c r="I432" i="1"/>
  <c r="J10" i="1"/>
  <c r="G10" i="2" s="1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/>
  <c r="C14" i="2"/>
  <c r="C19" i="2" s="1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C32" i="2" s="1"/>
  <c r="D23" i="2"/>
  <c r="E23" i="2"/>
  <c r="F23" i="2"/>
  <c r="I441" i="1"/>
  <c r="J24" i="1"/>
  <c r="G23" i="2" s="1"/>
  <c r="C24" i="2"/>
  <c r="D24" i="2"/>
  <c r="D32" i="2" s="1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E34" i="2"/>
  <c r="E42" i="2" s="1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E55" i="2" s="1"/>
  <c r="C49" i="2"/>
  <c r="E49" i="2"/>
  <c r="E54" i="2" s="1"/>
  <c r="E50" i="2"/>
  <c r="C51" i="2"/>
  <c r="D51" i="2"/>
  <c r="D54" i="2" s="1"/>
  <c r="D55" i="2" s="1"/>
  <c r="E51" i="2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F62" i="2" s="1"/>
  <c r="G61" i="2"/>
  <c r="D62" i="2"/>
  <c r="D73" i="2" s="1"/>
  <c r="E62" i="2"/>
  <c r="G62" i="2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E69" i="2"/>
  <c r="F69" i="2"/>
  <c r="G69" i="2"/>
  <c r="G70" i="2" s="1"/>
  <c r="G73" i="2" s="1"/>
  <c r="D70" i="2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C86" i="2"/>
  <c r="F86" i="2"/>
  <c r="F95" i="2" s="1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1" i="2"/>
  <c r="E101" i="2"/>
  <c r="C105" i="2"/>
  <c r="E105" i="2"/>
  <c r="D107" i="2"/>
  <c r="F107" i="2"/>
  <c r="G107" i="2"/>
  <c r="C110" i="2"/>
  <c r="E110" i="2"/>
  <c r="E111" i="2"/>
  <c r="C112" i="2"/>
  <c r="C113" i="2"/>
  <c r="E113" i="2"/>
  <c r="C114" i="2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L256" i="1"/>
  <c r="C128" i="2" s="1"/>
  <c r="L257" i="1"/>
  <c r="C129" i="2"/>
  <c r="E129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/>
  <c r="I493" i="1"/>
  <c r="E156" i="2"/>
  <c r="J493" i="1"/>
  <c r="F156" i="2"/>
  <c r="F19" i="1"/>
  <c r="G19" i="1"/>
  <c r="H19" i="1"/>
  <c r="I19" i="1"/>
  <c r="G610" i="1" s="1"/>
  <c r="F33" i="1"/>
  <c r="G33" i="1"/>
  <c r="G44" i="1" s="1"/>
  <c r="H608" i="1" s="1"/>
  <c r="J608" i="1" s="1"/>
  <c r="H33" i="1"/>
  <c r="I33" i="1"/>
  <c r="I44" i="1" s="1"/>
  <c r="H610" i="1" s="1"/>
  <c r="F43" i="1"/>
  <c r="F44" i="1" s="1"/>
  <c r="H607" i="1" s="1"/>
  <c r="G43" i="1"/>
  <c r="H43" i="1"/>
  <c r="H44" i="1" s="1"/>
  <c r="H609" i="1" s="1"/>
  <c r="J609" i="1" s="1"/>
  <c r="I43" i="1"/>
  <c r="F169" i="1"/>
  <c r="F184" i="1" s="1"/>
  <c r="I169" i="1"/>
  <c r="F175" i="1"/>
  <c r="G175" i="1"/>
  <c r="H175" i="1"/>
  <c r="H184" i="1" s="1"/>
  <c r="I175" i="1"/>
  <c r="J175" i="1"/>
  <c r="F180" i="1"/>
  <c r="G180" i="1"/>
  <c r="H180" i="1"/>
  <c r="I180" i="1"/>
  <c r="G184" i="1"/>
  <c r="I184" i="1"/>
  <c r="J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F263" i="1" s="1"/>
  <c r="G249" i="1"/>
  <c r="G263" i="1" s="1"/>
  <c r="H249" i="1"/>
  <c r="H263" i="1" s="1"/>
  <c r="J249" i="1"/>
  <c r="J263" i="1" s="1"/>
  <c r="F282" i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G329" i="1"/>
  <c r="L329" i="1" s="1"/>
  <c r="H329" i="1"/>
  <c r="I329" i="1"/>
  <c r="J329" i="1"/>
  <c r="K329" i="1"/>
  <c r="F330" i="1"/>
  <c r="F344" i="1" s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G426" i="1" s="1"/>
  <c r="H425" i="1"/>
  <c r="I425" i="1"/>
  <c r="J425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G460" i="1"/>
  <c r="G466" i="1" s="1"/>
  <c r="H613" i="1" s="1"/>
  <c r="J613" i="1" s="1"/>
  <c r="H460" i="1"/>
  <c r="H466" i="1" s="1"/>
  <c r="H614" i="1" s="1"/>
  <c r="I460" i="1"/>
  <c r="J460" i="1"/>
  <c r="J466" i="1" s="1"/>
  <c r="H616" i="1" s="1"/>
  <c r="F464" i="1"/>
  <c r="F466" i="1" s="1"/>
  <c r="H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I535" i="1"/>
  <c r="L547" i="1"/>
  <c r="L550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G613" i="1"/>
  <c r="G614" i="1"/>
  <c r="G615" i="1"/>
  <c r="H617" i="1"/>
  <c r="H618" i="1"/>
  <c r="H619" i="1"/>
  <c r="H620" i="1"/>
  <c r="H621" i="1"/>
  <c r="H622" i="1"/>
  <c r="H623" i="1"/>
  <c r="G624" i="1"/>
  <c r="H624" i="1"/>
  <c r="J624" i="1"/>
  <c r="H625" i="1"/>
  <c r="H626" i="1"/>
  <c r="H627" i="1"/>
  <c r="H628" i="1"/>
  <c r="H629" i="1"/>
  <c r="G630" i="1"/>
  <c r="G631" i="1"/>
  <c r="J631" i="1" s="1"/>
  <c r="G633" i="1"/>
  <c r="G634" i="1"/>
  <c r="J634" i="1" s="1"/>
  <c r="G635" i="1"/>
  <c r="J635" i="1" s="1"/>
  <c r="H637" i="1"/>
  <c r="G639" i="1"/>
  <c r="J639" i="1" s="1"/>
  <c r="H639" i="1"/>
  <c r="G640" i="1"/>
  <c r="H640" i="1"/>
  <c r="J640" i="1"/>
  <c r="G641" i="1"/>
  <c r="H641" i="1"/>
  <c r="J641" i="1" s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 s="1"/>
  <c r="C130" i="2" l="1"/>
  <c r="L400" i="1"/>
  <c r="F33" i="13"/>
  <c r="L426" i="1"/>
  <c r="G628" i="1" s="1"/>
  <c r="J628" i="1" s="1"/>
  <c r="E96" i="2"/>
  <c r="J43" i="1"/>
  <c r="G36" i="2"/>
  <c r="G42" i="2" s="1"/>
  <c r="C43" i="2"/>
  <c r="I542" i="1"/>
  <c r="C96" i="2"/>
  <c r="H650" i="1"/>
  <c r="H654" i="1" s="1"/>
  <c r="C8" i="13"/>
  <c r="G55" i="2"/>
  <c r="G96" i="2" s="1"/>
  <c r="E120" i="2"/>
  <c r="G32" i="2"/>
  <c r="J19" i="1"/>
  <c r="G611" i="1" s="1"/>
  <c r="K539" i="1"/>
  <c r="K542" i="1" s="1"/>
  <c r="F542" i="1"/>
  <c r="J610" i="1"/>
  <c r="D43" i="2"/>
  <c r="C133" i="2"/>
  <c r="C25" i="13"/>
  <c r="H33" i="13"/>
  <c r="E107" i="2"/>
  <c r="C107" i="2"/>
  <c r="L535" i="1"/>
  <c r="G662" i="1"/>
  <c r="C5" i="10" s="1"/>
  <c r="G657" i="1"/>
  <c r="D96" i="2"/>
  <c r="H185" i="1"/>
  <c r="G619" i="1" s="1"/>
  <c r="J619" i="1" s="1"/>
  <c r="C120" i="2"/>
  <c r="D31" i="13"/>
  <c r="C31" i="13" s="1"/>
  <c r="F650" i="1"/>
  <c r="L330" i="1"/>
  <c r="C27" i="10"/>
  <c r="G625" i="1"/>
  <c r="J625" i="1" s="1"/>
  <c r="J615" i="1"/>
  <c r="J638" i="1"/>
  <c r="L561" i="1"/>
  <c r="C38" i="10"/>
  <c r="J614" i="1"/>
  <c r="G153" i="2"/>
  <c r="C136" i="2"/>
  <c r="E43" i="2"/>
  <c r="G542" i="1"/>
  <c r="L249" i="1"/>
  <c r="L263" i="1" s="1"/>
  <c r="G622" i="1" s="1"/>
  <c r="J622" i="1" s="1"/>
  <c r="F185" i="1"/>
  <c r="G617" i="1" s="1"/>
  <c r="J617" i="1" s="1"/>
  <c r="K490" i="1"/>
  <c r="C115" i="2"/>
  <c r="E102" i="2"/>
  <c r="D29" i="13"/>
  <c r="C29" i="13" s="1"/>
  <c r="E13" i="13"/>
  <c r="C13" i="13" s="1"/>
  <c r="I450" i="1"/>
  <c r="I451" i="1" s="1"/>
  <c r="H632" i="1" s="1"/>
  <c r="J632" i="1" s="1"/>
  <c r="J33" i="1"/>
  <c r="C102" i="2"/>
  <c r="G9" i="2"/>
  <c r="G19" i="2" s="1"/>
  <c r="G161" i="1"/>
  <c r="C39" i="10" s="1"/>
  <c r="D7" i="13"/>
  <c r="C7" i="13" s="1"/>
  <c r="D5" i="13"/>
  <c r="J607" i="1"/>
  <c r="C106" i="2"/>
  <c r="C25" i="10"/>
  <c r="E77" i="2"/>
  <c r="E83" i="2" s="1"/>
  <c r="C156" i="2"/>
  <c r="G156" i="2" s="1"/>
  <c r="D119" i="2"/>
  <c r="D120" i="2" s="1"/>
  <c r="D137" i="2" s="1"/>
  <c r="E123" i="2"/>
  <c r="E136" i="2" s="1"/>
  <c r="C13" i="10"/>
  <c r="I104" i="1"/>
  <c r="I185" i="1" s="1"/>
  <c r="G620" i="1" s="1"/>
  <c r="J620" i="1" s="1"/>
  <c r="C35" i="10"/>
  <c r="G612" i="1"/>
  <c r="J612" i="1" s="1"/>
  <c r="L343" i="1"/>
  <c r="C16" i="10"/>
  <c r="J104" i="1"/>
  <c r="J185" i="1" s="1"/>
  <c r="C12" i="10"/>
  <c r="F651" i="1"/>
  <c r="I651" i="1" s="1"/>
  <c r="H638" i="1"/>
  <c r="E116" i="2"/>
  <c r="F122" i="2"/>
  <c r="F136" i="2" s="1"/>
  <c r="F137" i="2" s="1"/>
  <c r="E137" i="2" l="1"/>
  <c r="G636" i="1"/>
  <c r="G621" i="1"/>
  <c r="J621" i="1" s="1"/>
  <c r="C28" i="10"/>
  <c r="D25" i="10" s="1"/>
  <c r="G185" i="1"/>
  <c r="G618" i="1" s="1"/>
  <c r="J618" i="1" s="1"/>
  <c r="J611" i="1"/>
  <c r="C137" i="2"/>
  <c r="C36" i="10"/>
  <c r="G43" i="2"/>
  <c r="G616" i="1"/>
  <c r="J44" i="1"/>
  <c r="H611" i="1" s="1"/>
  <c r="D33" i="13"/>
  <c r="D36" i="13" s="1"/>
  <c r="C5" i="13"/>
  <c r="E33" i="13"/>
  <c r="D35" i="13" s="1"/>
  <c r="D27" i="10"/>
  <c r="G627" i="1"/>
  <c r="J627" i="1" s="1"/>
  <c r="H636" i="1"/>
  <c r="L344" i="1"/>
  <c r="G623" i="1" s="1"/>
  <c r="J623" i="1" s="1"/>
  <c r="H657" i="1"/>
  <c r="H662" i="1"/>
  <c r="C6" i="10" s="1"/>
  <c r="I650" i="1"/>
  <c r="I654" i="1" s="1"/>
  <c r="F654" i="1"/>
  <c r="D13" i="10" l="1"/>
  <c r="F662" i="1"/>
  <c r="C4" i="10" s="1"/>
  <c r="F657" i="1"/>
  <c r="I662" i="1"/>
  <c r="C7" i="10" s="1"/>
  <c r="I657" i="1"/>
  <c r="J636" i="1"/>
  <c r="J616" i="1"/>
  <c r="H646" i="1"/>
  <c r="C30" i="10"/>
  <c r="D22" i="10"/>
  <c r="D19" i="10"/>
  <c r="D15" i="10"/>
  <c r="D17" i="10"/>
  <c r="D21" i="10"/>
  <c r="D20" i="10"/>
  <c r="D11" i="10"/>
  <c r="D23" i="10"/>
  <c r="D26" i="10"/>
  <c r="D24" i="10"/>
  <c r="D10" i="10"/>
  <c r="D18" i="10"/>
  <c r="D16" i="10"/>
  <c r="D12" i="10"/>
  <c r="C41" i="10"/>
  <c r="D28" i="10" l="1"/>
  <c r="D40" i="10"/>
  <c r="D37" i="10"/>
  <c r="D39" i="10"/>
  <c r="D38" i="10"/>
  <c r="D35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32C3AEA-03A5-42EA-89C9-DDB17C41B3B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8373B93-E326-4802-BFC1-9831722B1AC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9EE11B3-5A25-4D45-96D8-ED8C1744BE9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05A2BF8-B4C1-44F1-8081-8A410443003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CD3FB80-C0FB-4F2B-97DD-21FBBB2D813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EB23F7A-25D5-49C5-9C6A-D3B313AC69E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1ACF27F-66E5-456D-AB3E-26FC461BCDF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8CE713D-E886-4F4B-9B72-7654E612798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E4EEC8A-D2C3-4924-B243-D7C6C54554E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8288EE2-D02D-4C1D-95B0-53FD12C02F7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7D127D4-6F06-400A-AAD1-BDE937996B0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78FF562-49DE-4532-8F08-1F5E60B9D4C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<sst xmlns="http://schemas.openxmlformats.org/spreadsheetml/2006/main" count="3864" uniqueCount="901">
  <si>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</si>
  <si>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</si>
  <si>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</si>
  <si>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</si>
  <si>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</si>
  <si>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</si>
  <si>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</si>
  <si>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</si>
  <si>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</si>
  <si>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</si>
  <si>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</si>
  <si>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</si>
  <si>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</si>
  <si>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</si>
  <si>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</si>
  <si>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</si>
  <si>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</si>
  <si>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</si>
  <si>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</si>
  <si>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</si>
  <si>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</si>
  <si>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</si>
  <si>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</si>
  <si>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</si>
  <si>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</si>
  <si>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</si>
  <si>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</si>
  <si>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</si>
  <si>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</si>
  <si>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</si>
  <si>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</si>
  <si>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</si>
  <si>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</si>
  <si>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</si>
  <si>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</si>
  <si>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</si>
  <si>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</si>
  <si>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</si>
  <si>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</si>
  <si>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</si>
  <si>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</si>
  <si>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</si>
  <si>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</si>
  <si>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</si>
  <si>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</si>
  <si>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</si>
  <si>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</si>
  <si>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</si>
  <si>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</si>
  <si>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</si>
  <si>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</si>
  <si>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</si>
  <si>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</si>
  <si>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</si>
  <si>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</si>
  <si>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</si>
  <si>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</si>
  <si>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</si>
  <si>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</si>
  <si>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</si>
  <si>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</si>
  <si>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</si>
  <si>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</si>
  <si>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</si>
  <si>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</si>
  <si>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</si>
  <si>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</si>
  <si>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</si>
  <si>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</si>
  <si>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</si>
  <si>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</si>
  <si>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</si>
  <si>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</si>
  <si>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</si>
  <si>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</si>
  <si>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</si>
  <si>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</si>
  <si>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</si>
  <si>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</si>
  <si>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</si>
  <si>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</si>
  <si>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</si>
  <si>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</si>
  <si>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</si>
  <si>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</si>
  <si>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</si>
  <si>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</si>
  <si>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</si>
  <si>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</si>
  <si>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</si>
  <si>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</si>
  <si>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</si>
  <si>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</si>
  <si>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</si>
  <si>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</si>
  <si>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</si>
  <si>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</si>
  <si>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</si>
  <si>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</si>
  <si>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</si>
  <si>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</si>
  <si>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</si>
  <si>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</si>
  <si>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</si>
  <si>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</si>
  <si>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</si>
  <si>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</si>
  <si>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</si>
  <si>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</si>
  <si>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</si>
  <si>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</si>
  <si>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</si>
  <si>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</si>
  <si>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</si>
  <si>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</si>
  <si>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</si>
  <si>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</si>
  <si>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</si>
  <si>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</si>
  <si>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</si>
  <si>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</si>
  <si>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</si>
  <si>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</si>
  <si>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</si>
  <si>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</si>
  <si>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</si>
  <si>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</si>
  <si>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</si>
  <si>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</si>
  <si>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</si>
  <si>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</si>
  <si>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</si>
  <si>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</si>
  <si>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</si>
  <si>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</si>
  <si>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</si>
  <si>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</si>
  <si>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</si>
  <si>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</si>
  <si>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</si>
  <si>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</si>
  <si>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</si>
  <si>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</si>
  <si>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</si>
  <si>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</si>
  <si>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</si>
  <si>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</si>
  <si>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</si>
  <si>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</si>
  <si>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</si>
  <si>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</si>
  <si>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</si>
  <si>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</si>
  <si>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</si>
  <si>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</si>
  <si>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</si>
  <si>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</si>
  <si>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</si>
  <si>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</si>
  <si>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</si>
  <si>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</si>
  <si>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</si>
  <si>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</si>
  <si>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</si>
  <si>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</si>
  <si>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</si>
  <si>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</si>
  <si>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</si>
  <si>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</si>
  <si>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</si>
  <si>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</si>
  <si>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</si>
  <si>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</si>
  <si>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</si>
  <si>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</si>
  <si>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</si>
  <si>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</si>
  <si>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</si>
  <si>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</si>
  <si>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</si>
  <si>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</si>
  <si>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</si>
  <si>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</si>
  <si>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</si>
  <si>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</si>
  <si>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</si>
  <si>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</si>
  <si>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</si>
  <si>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</si>
  <si>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</si>
  <si>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</si>
  <si>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</si>
  <si>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</si>
  <si>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</si>
  <si>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</si>
  <si>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</si>
  <si>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</si>
  <si>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</si>
  <si>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</si>
  <si>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</si>
  <si>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</si>
  <si>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</si>
  <si>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</si>
  <si>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</si>
  <si>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</si>
  <si>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</si>
  <si>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</si>
  <si>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</si>
  <si>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</si>
  <si>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</si>
  <si>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</si>
  <si>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</si>
  <si>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</si>
  <si>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</si>
  <si>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</si>
  <si>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</si>
  <si>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</si>
  <si>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</si>
  <si>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</si>
  <si>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</si>
  <si>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</si>
  <si>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</si>
  <si>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</si>
  <si>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</si>
  <si>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</si>
  <si>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</si>
  <si>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</si>
  <si>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</si>
  <si>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</si>
  <si>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</si>
  <si>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</si>
  <si>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</si>
  <si>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</si>
  <si>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</si>
  <si>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</si>
  <si>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</si>
  <si>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</si>
  <si>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</si>
  <si>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</si>
  <si>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</si>
  <si>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</si>
  <si>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</si>
  <si>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</si>
  <si>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</si>
  <si>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</si>
  <si>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</si>
  <si>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</si>
  <si>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</si>
  <si>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</si>
  <si>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</si>
  <si>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</si>
  <si>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</si>
  <si>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</si>
  <si>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</si>
  <si>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</si>
  <si>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</si>
  <si>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</si>
  <si>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</si>
  <si>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</si>
  <si>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</si>
  <si>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</si>
  <si>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</si>
  <si>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</si>
  <si>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</si>
  <si>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</si>
  <si>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</si>
  <si>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</si>
  <si>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</si>
  <si>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</si>
  <si>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</si>
  <si>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</si>
  <si>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</si>
  <si>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</si>
  <si>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</si>
  <si>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</si>
  <si>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</si>
  <si>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</si>
  <si>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</si>
  <si>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</si>
  <si>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</si>
  <si>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</si>
  <si>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</si>
  <si>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</si>
  <si>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</si>
  <si>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</si>
  <si>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</si>
  <si>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</si>
  <si>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</si>
  <si>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</si>
  <si>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</si>
  <si>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</si>
  <si>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</si>
  <si>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</si>
  <si>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</si>
  <si>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</si>
  <si>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</si>
  <si>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</si>
  <si>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</si>
  <si>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</si>
  <si>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</si>
  <si>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</si>
  <si>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</si>
  <si>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</si>
  <si>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</si>
  <si>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</si>
  <si>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</si>
  <si>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</si>
  <si>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</si>
  <si>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</si>
  <si>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</si>
  <si>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</si>
  <si>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</si>
  <si>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</si>
  <si>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</si>
  <si>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</si>
  <si>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</si>
  <si>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</si>
  <si>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</si>
  <si>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</si>
  <si>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</si>
  <si>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</si>
  <si>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</si>
  <si>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</si>
  <si>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</si>
  <si>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</si>
  <si>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</si>
  <si>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</si>
  <si>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</si>
  <si>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</si>
  <si>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</si>
  <si>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</si>
  <si>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</si>
  <si>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</si>
  <si>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</si>
  <si>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</si>
  <si>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</si>
  <si>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</si>
  <si>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</si>
  <si>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</si>
  <si>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</si>
  <si>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</si>
  <si>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</si>
  <si>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</si>
  <si>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</si>
  <si>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</si>
  <si>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</si>
  <si>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</si>
  <si>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</si>
  <si>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</si>
  <si>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</si>
  <si>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</si>
  <si>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</si>
  <si>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</si>
  <si>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</si>
  <si>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</si>
  <si>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</si>
  <si>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</si>
  <si>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</si>
  <si>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</si>
  <si>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</si>
  <si>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</si>
  <si>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</si>
  <si>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</si>
  <si>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</si>
  <si>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</si>
  <si>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</si>
  <si>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</si>
  <si>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</si>
  <si>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</si>
  <si>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</si>
  <si>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</si>
  <si>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</si>
  <si>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</si>
  <si>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</si>
  <si>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</si>
  <si>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</si>
  <si>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</si>
  <si>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</si>
  <si>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</si>
  <si>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</si>
  <si>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</si>
  <si>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</si>
  <si>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</si>
  <si>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</si>
  <si>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</si>
  <si>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</si>
  <si>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</si>
  <si>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</si>
  <si>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</si>
  <si>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</si>
  <si>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</si>
  <si>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</si>
  <si>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</si>
  <si>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</si>
  <si>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</si>
  <si>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</si>
  <si>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</si>
  <si>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</si>
  <si>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</si>
  <si>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</si>
  <si>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</si>
  <si>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</si>
  <si>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</si>
  <si>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</si>
  <si>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</si>
  <si>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</si>
  <si>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</si>
  <si>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</si>
  <si>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</si>
  <si>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</si>
  <si>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</si>
  <si>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</si>
  <si>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</si>
  <si>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</si>
  <si>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</si>
  <si>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</si>
  <si>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</si>
  <si>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</si>
  <si>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</si>
  <si>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</si>
  <si>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</si>
  <si>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</si>
  <si>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</si>
  <si>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</si>
  <si>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</si>
  <si>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</si>
  <si>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</si>
  <si>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</si>
  <si>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</si>
  <si>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</si>
  <si>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</si>
  <si>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</si>
  <si>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</si>
  <si>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</si>
  <si>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</si>
  <si>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</si>
  <si>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</si>
  <si>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</si>
  <si>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</si>
  <si>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</si>
  <si>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</si>
  <si>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</si>
  <si>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</si>
  <si>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</si>
  <si>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</si>
  <si>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</si>
  <si>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</si>
  <si>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</si>
  <si>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</si>
  <si>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</si>
  <si>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</si>
  <si>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</si>
  <si>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</si>
  <si>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</si>
  <si>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</si>
  <si>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</si>
  <si>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</si>
  <si>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</si>
  <si>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</si>
  <si>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</si>
  <si>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</si>
  <si>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</si>
  <si>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</si>
  <si>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</si>
  <si>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</si>
  <si>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</si>
  <si>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</si>
  <si>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</si>
  <si>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</si>
  <si>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</si>
  <si>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</si>
  <si>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</si>
  <si>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</si>
  <si>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</si>
  <si>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</si>
  <si>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</si>
  <si>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</si>
  <si>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</si>
  <si>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</si>
  <si>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</si>
  <si>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</si>
  <si>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</si>
  <si>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</si>
  <si>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</si>
  <si>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</si>
  <si>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</si>
  <si>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</si>
  <si>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</si>
  <si>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</si>
  <si>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</si>
  <si>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</si>
  <si>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</si>
  <si>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</si>
  <si>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</si>
  <si>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</si>
  <si>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</si>
  <si>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</si>
  <si>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</si>
  <si>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</si>
  <si>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</si>
  <si>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</si>
  <si>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</si>
  <si>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</si>
  <si>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</si>
  <si>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</si>
  <si>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</si>
  <si>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</si>
  <si>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</si>
  <si>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</si>
  <si>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</si>
  <si>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</si>
  <si>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</si>
  <si>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</si>
  <si>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</si>
  <si>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</si>
  <si>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</si>
  <si>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</si>
  <si>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</si>
  <si>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</si>
  <si>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</si>
  <si>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</si>
  <si>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</si>
  <si>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</si>
  <si>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</si>
  <si>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</si>
  <si>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</si>
  <si>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</si>
  <si>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</si>
  <si>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</si>
  <si>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</si>
  <si>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</si>
  <si>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</si>
  <si>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</si>
  <si>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</si>
  <si>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</si>
  <si>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</si>
  <si>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</si>
  <si>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</si>
  <si>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</si>
  <si>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</si>
  <si>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</si>
  <si>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</si>
  <si>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</si>
  <si>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</si>
  <si>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</si>
  <si>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</si>
  <si>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</si>
  <si>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</si>
  <si>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</si>
  <si>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</si>
  <si>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</si>
  <si>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</si>
  <si>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</si>
  <si>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</si>
  <si>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</si>
  <si>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</si>
  <si>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</si>
  <si>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</si>
  <si>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</si>
  <si>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</si>
  <si>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</si>
  <si>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</si>
  <si>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</si>
  <si>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</si>
  <si>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</si>
  <si>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</si>
  <si>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</si>
  <si>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</si>
  <si>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</si>
  <si>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</si>
  <si>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</si>
  <si>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</si>
  <si>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</si>
  <si>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</si>
  <si>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</si>
  <si>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</si>
  <si>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</si>
  <si>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</si>
  <si>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</si>
  <si>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</si>
  <si>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</si>
  <si>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</si>
  <si>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</si>
  <si>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</si>
  <si>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</si>
  <si>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</si>
  <si>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</si>
  <si>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</si>
  <si>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</si>
  <si>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</si>
  <si>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</si>
  <si>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</si>
  <si>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</si>
  <si>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</si>
  <si>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</si>
  <si>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</si>
  <si>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</si>
  <si>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</si>
  <si>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</si>
  <si>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</si>
  <si>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</si>
  <si>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</si>
  <si>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</si>
  <si>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</si>
  <si>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</si>
  <si>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</si>
  <si>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</si>
  <si>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</si>
  <si>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</si>
  <si>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</si>
  <si>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</si>
  <si>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</si>
  <si>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</si>
  <si>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</si>
  <si>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</si>
  <si>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</si>
  <si>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</si>
  <si>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</si>
  <si>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</si>
  <si>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</si>
  <si>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</si>
  <si>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</si>
  <si>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</si>
  <si>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</si>
  <si>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</si>
  <si>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</si>
  <si>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</si>
  <si>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</si>
  <si>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</si>
  <si>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</si>
  <si>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</si>
  <si>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</si>
  <si>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</si>
  <si>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</si>
  <si>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</si>
  <si>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</si>
  <si>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</si>
  <si>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</si>
  <si>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</si>
  <si>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</si>
  <si>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</si>
  <si>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</si>
  <si>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</si>
  <si>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</si>
  <si>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</si>
  <si>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</si>
  <si>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</si>
  <si>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</si>
  <si>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</si>
  <si>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</si>
  <si>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</si>
  <si>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</si>
  <si>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</si>
  <si>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</si>
  <si>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</si>
  <si>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</si>
  <si>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</si>
  <si>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</si>
  <si>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</si>
  <si>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</si>
  <si>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</si>
  <si>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</si>
  <si>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</si>
  <si>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</si>
  <si>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</si>
  <si>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</si>
  <si>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</si>
  <si>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</si>
  <si>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</si>
  <si>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</si>
  <si>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</si>
  <si>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</si>
  <si>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</si>
  <si>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</si>
  <si>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</si>
  <si>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</si>
  <si>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</si>
  <si>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</si>
  <si>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</si>
  <si>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</si>
  <si>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</si>
  <si>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</si>
  <si>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</si>
  <si>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</si>
  <si>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</si>
  <si>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</si>
  <si>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</si>
  <si>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</si>
  <si>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</si>
  <si>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</si>
  <si>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</si>
  <si>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</si>
  <si>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</si>
  <si>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</si>
  <si>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</si>
  <si>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</si>
  <si>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</si>
  <si>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</si>
  <si>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</si>
  <si>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</si>
  <si>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</si>
  <si>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</si>
  <si>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</si>
  <si>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</si>
  <si>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</si>
  <si>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</si>
  <si>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</si>
  <si>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</si>
  <si>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</si>
  <si>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</si>
  <si>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</si>
  <si>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</si>
  <si>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</si>
  <si>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</si>
  <si>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</si>
  <si>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</si>
  <si>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</si>
  <si>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</si>
  <si>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</si>
  <si>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</si>
  <si>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</si>
  <si>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</si>
  <si>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</si>
  <si>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</si>
  <si>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</si>
  <si>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</si>
  <si>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</si>
  <si>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</si>
  <si>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</si>
  <si>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</si>
  <si>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</si>
  <si>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</si>
  <si>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</si>
  <si>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</si>
  <si>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</si>
  <si>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</si>
  <si>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</si>
  <si>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</si>
  <si>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</si>
  <si>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</si>
  <si>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</si>
  <si>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</si>
  <si>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</si>
  <si>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</si>
  <si>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</si>
  <si>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</si>
  <si>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</si>
  <si>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</si>
  <si>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</si>
  <si>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</si>
  <si>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</si>
  <si>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</si>
  <si>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</si>
  <si>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</si>
  <si>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</si>
  <si>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</si>
  <si>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</si>
  <si>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</si>
  <si>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</si>
  <si>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</si>
  <si>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</si>
  <si>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</si>
  <si>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</si>
  <si>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</si>
  <si>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</si>
  <si>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</si>
  <si>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</si>
  <si>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</si>
  <si>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</si>
  <si>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</si>
  <si>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</si>
  <si>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</si>
  <si>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</si>
  <si>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</si>
  <si>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</si>
  <si>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</si>
  <si>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</si>
  <si>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</si>
  <si>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</si>
  <si>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</si>
  <si>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</si>
  <si>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</si>
  <si>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</si>
  <si>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</si>
  <si>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</si>
  <si>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</si>
  <si>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</si>
  <si>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</si>
  <si>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</si>
  <si>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</si>
  <si>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</si>
  <si>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</si>
  <si>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</si>
  <si>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</si>
  <si>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</si>
  <si>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</si>
  <si>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</si>
  <si>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</si>
  <si>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</si>
  <si>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</si>
  <si>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</si>
  <si>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</si>
  <si>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</si>
  <si>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</si>
  <si>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</si>
  <si>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</si>
  <si>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</si>
  <si>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</si>
  <si>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</si>
  <si>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</si>
  <si>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</si>
  <si>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</si>
  <si>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</si>
  <si>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</si>
  <si>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</si>
  <si>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</si>
  <si>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</si>
  <si>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</si>
  <si>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</si>
  <si>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</si>
  <si>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</si>
  <si>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</si>
  <si>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</si>
  <si>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</si>
  <si>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</si>
  <si>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</si>
  <si>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</si>
  <si>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</si>
  <si>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</si>
  <si>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</si>
  <si>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</si>
  <si>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</si>
  <si>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</si>
  <si>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</si>
  <si>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</si>
  <si>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</si>
  <si>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</si>
  <si>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</si>
  <si>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</si>
  <si>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</si>
  <si>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</si>
  <si>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</si>
  <si>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</si>
  <si>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</si>
  <si>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</si>
  <si>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</si>
  <si>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</si>
  <si>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</si>
  <si>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</si>
  <si>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</si>
  <si>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</si>
  <si>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</si>
  <si>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</si>
  <si>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</si>
  <si>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</si>
  <si>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</si>
  <si>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</si>
  <si>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</si>
  <si>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</si>
  <si>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</si>
  <si>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</si>
  <si>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</si>
  <si>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</si>
  <si>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</si>
  <si>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</si>
  <si>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</si>
  <si>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</si>
  <si>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</si>
  <si>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</si>
  <si>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</si>
  <si>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</si>
  <si>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</si>
  <si>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</si>
  <si>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</si>
  <si>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</si>
  <si>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</si>
  <si>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</si>
  <si>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</si>
  <si>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</si>
  <si>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</si>
  <si>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</si>
  <si>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</si>
  <si>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</si>
  <si>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</si>
  <si>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</si>
  <si>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</si>
  <si>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</si>
  <si>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</si>
  <si>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</si>
  <si>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</si>
  <si>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</si>
  <si>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</si>
  <si>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</si>
  <si>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</si>
  <si>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2//1993</t>
  </si>
  <si>
    <t>7//2002</t>
  </si>
  <si>
    <t>9//2008</t>
  </si>
  <si>
    <t>2//2013</t>
  </si>
  <si>
    <t>8//2012</t>
  </si>
  <si>
    <t>9//2013</t>
  </si>
  <si>
    <t>Lisbon Reg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</si>
</sst>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04F4-5549-45F3-8172-3A7C1EF05F6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306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262897.21999999997</v>
      </c>
      <c r="G9" s="18">
        <v>-2931.39</v>
      </c>
      <c r="H9" s="18">
        <v>-127190.68</v>
      </c>
      <c r="I9" s="18"/>
      <c r="J9" s="67">
        <f>SUM(I431)</f>
        <v>118627.69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12906.62</v>
      </c>
      <c r="H13" s="18">
        <v>127610.68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11661</v>
      </c>
      <c r="G14" s="18">
        <v>3400.34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274558.21999999997</v>
      </c>
      <c r="G19" s="41">
        <f>SUM(G9:G18)</f>
        <v>13375.570000000002</v>
      </c>
      <c r="H19" s="41">
        <f>SUM(H9:H18)</f>
        <v>420</v>
      </c>
      <c r="I19" s="41">
        <f>SUM(I9:I18)</f>
        <v>0</v>
      </c>
      <c r="J19" s="41">
        <f>SUM(J9:J18)</f>
        <v>118627.69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135647.28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135647.28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13375.57</v>
      </c>
      <c r="H41" s="18">
        <v>420</v>
      </c>
      <c r="I41" s="18">
        <v>0</v>
      </c>
      <c r="J41" s="13">
        <f>SUM(I449)</f>
        <v>118627.69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118910.94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138910.94</v>
      </c>
      <c r="G43" s="41">
        <f>SUM(G35:G42)</f>
        <v>13375.57</v>
      </c>
      <c r="H43" s="41">
        <f>SUM(H35:H42)</f>
        <v>420</v>
      </c>
      <c r="I43" s="41">
        <f>SUM(I35:I42)</f>
        <v>0</v>
      </c>
      <c r="J43" s="41">
        <f>SUM(J35:J42)</f>
        <v>118627.69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274558.21999999997</v>
      </c>
      <c r="G44" s="41">
        <f>G43+G33</f>
        <v>13375.57</v>
      </c>
      <c r="H44" s="41">
        <f>H43+H33</f>
        <v>420</v>
      </c>
      <c r="I44" s="41">
        <f>I43+I33</f>
        <v>0</v>
      </c>
      <c r="J44" s="41">
        <f>J43+J33</f>
        <v>118627.69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2023981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2023981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13438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549393.93999999994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29174.93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592006.87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787.86</v>
      </c>
      <c r="G88" s="18">
        <v>0</v>
      </c>
      <c r="H88" s="18"/>
      <c r="I88" s="18">
        <v>0</v>
      </c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46659.519999999997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4355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66067.05</v>
      </c>
      <c r="G102" s="18"/>
      <c r="H102" s="18"/>
      <c r="I102" s="18">
        <v>0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71209.91</v>
      </c>
      <c r="G103" s="41">
        <f>SUM(G88:G102)</f>
        <v>46659.519999999997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2687197.7800000003</v>
      </c>
      <c r="G104" s="41">
        <f>G52+G103</f>
        <v>46659.519999999997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1951591.33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412374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70783.67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2434749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104543.74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134211.10999999999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18597.060000000001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1688.26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7020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264371.90999999997</v>
      </c>
      <c r="G128" s="41">
        <f>SUM(G115:G127)</f>
        <v>1688.26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2699120.91</v>
      </c>
      <c r="G132" s="41">
        <f>G113+SUM(G128:G129)</f>
        <v>1688.26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v>52561.03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52561.03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180046.06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46330.6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10568.09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80111.09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146931.84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58611.22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58611.22</v>
      </c>
      <c r="G154" s="41">
        <f>SUM(G142:G153)</f>
        <v>80111.09</v>
      </c>
      <c r="H154" s="41">
        <f>SUM(H142:H153)</f>
        <v>383876.58999999997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933.76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59544.98</v>
      </c>
      <c r="G161" s="41">
        <f>G139+G154+SUM(G155:G160)</f>
        <v>80111.09</v>
      </c>
      <c r="H161" s="41">
        <f>H139+H154+SUM(H155:H160)</f>
        <v>436437.62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4100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4100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4100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5445863.6700000009</v>
      </c>
      <c r="G185" s="47">
        <f>G104+G132+G161+G184</f>
        <v>132558.87</v>
      </c>
      <c r="H185" s="47">
        <f>H104+H132+H161+H184</f>
        <v>436437.62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676935.9</v>
      </c>
      <c r="G189" s="18">
        <v>322221.8</v>
      </c>
      <c r="H189" s="18">
        <v>667.97</v>
      </c>
      <c r="I189" s="18">
        <v>10030.89</v>
      </c>
      <c r="J189" s="18">
        <v>2192.39</v>
      </c>
      <c r="K189" s="18"/>
      <c r="L189" s="19">
        <f>SUM(F189:K189)</f>
        <v>1012048.95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177876.97</v>
      </c>
      <c r="G190" s="18">
        <v>69043.13</v>
      </c>
      <c r="H190" s="18">
        <v>32075.94</v>
      </c>
      <c r="I190" s="18">
        <v>0</v>
      </c>
      <c r="J190" s="18">
        <v>0</v>
      </c>
      <c r="K190" s="18"/>
      <c r="L190" s="19">
        <f>SUM(F190:K190)</f>
        <v>278996.03999999998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57245</v>
      </c>
      <c r="G194" s="18">
        <v>27768.6</v>
      </c>
      <c r="H194" s="18">
        <v>54482.95</v>
      </c>
      <c r="I194" s="18">
        <v>950.13</v>
      </c>
      <c r="J194" s="18">
        <v>0</v>
      </c>
      <c r="K194" s="18"/>
      <c r="L194" s="19">
        <f t="shared" ref="L194:L200" si="0">SUM(F194:K194)</f>
        <v>140446.68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13616.49</v>
      </c>
      <c r="G195" s="18">
        <v>1207.7</v>
      </c>
      <c r="H195" s="18">
        <v>1761</v>
      </c>
      <c r="I195" s="18">
        <v>820.54</v>
      </c>
      <c r="J195" s="18">
        <v>0</v>
      </c>
      <c r="K195" s="18">
        <v>2812.61</v>
      </c>
      <c r="L195" s="19">
        <f t="shared" si="0"/>
        <v>20218.340000000004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653.25</v>
      </c>
      <c r="G196" s="18">
        <v>50</v>
      </c>
      <c r="H196" s="18">
        <v>82818.73</v>
      </c>
      <c r="I196" s="18"/>
      <c r="J196" s="18"/>
      <c r="K196" s="18">
        <v>6695.61</v>
      </c>
      <c r="L196" s="19">
        <f t="shared" si="0"/>
        <v>90217.59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52884.32</v>
      </c>
      <c r="G197" s="18">
        <v>21140.080000000002</v>
      </c>
      <c r="H197" s="18">
        <v>7180.47</v>
      </c>
      <c r="I197" s="18">
        <v>6650.61</v>
      </c>
      <c r="J197" s="18">
        <v>1263.33</v>
      </c>
      <c r="K197" s="18">
        <v>617.44000000000005</v>
      </c>
      <c r="L197" s="19">
        <f t="shared" si="0"/>
        <v>89736.25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36881.71</v>
      </c>
      <c r="G199" s="18">
        <v>9713</v>
      </c>
      <c r="H199" s="18">
        <v>25034.17</v>
      </c>
      <c r="I199" s="18">
        <v>58705.22</v>
      </c>
      <c r="J199" s="18">
        <v>396.34</v>
      </c>
      <c r="K199" s="18">
        <v>0</v>
      </c>
      <c r="L199" s="19">
        <f t="shared" si="0"/>
        <v>130730.44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53166.45</v>
      </c>
      <c r="I200" s="18"/>
      <c r="J200" s="18"/>
      <c r="K200" s="18"/>
      <c r="L200" s="19">
        <f t="shared" si="0"/>
        <v>53166.45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437.86</v>
      </c>
      <c r="I201" s="18">
        <v>200.99</v>
      </c>
      <c r="J201" s="18">
        <v>2510.81</v>
      </c>
      <c r="K201" s="18"/>
      <c r="L201" s="19">
        <f>SUM(F201:K201)</f>
        <v>3149.66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1016093.6399999999</v>
      </c>
      <c r="G203" s="41">
        <f t="shared" si="1"/>
        <v>451144.31</v>
      </c>
      <c r="H203" s="41">
        <f t="shared" si="1"/>
        <v>257625.53999999998</v>
      </c>
      <c r="I203" s="41">
        <f t="shared" si="1"/>
        <v>77358.38</v>
      </c>
      <c r="J203" s="41">
        <f t="shared" si="1"/>
        <v>6362.87</v>
      </c>
      <c r="K203" s="41">
        <f t="shared" si="1"/>
        <v>10125.66</v>
      </c>
      <c r="L203" s="41">
        <f t="shared" si="1"/>
        <v>1818710.4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351930.76</v>
      </c>
      <c r="G207" s="18">
        <v>163511.04000000001</v>
      </c>
      <c r="H207" s="18">
        <v>0</v>
      </c>
      <c r="I207" s="18">
        <v>4697.05</v>
      </c>
      <c r="J207" s="18">
        <v>954.09</v>
      </c>
      <c r="K207" s="18"/>
      <c r="L207" s="19">
        <f>SUM(F207:K207)</f>
        <v>521092.94000000006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84152.91</v>
      </c>
      <c r="G208" s="18">
        <v>28446.19</v>
      </c>
      <c r="H208" s="18">
        <v>36433.14</v>
      </c>
      <c r="I208" s="18">
        <v>0</v>
      </c>
      <c r="J208" s="18">
        <v>0</v>
      </c>
      <c r="K208" s="18"/>
      <c r="L208" s="19">
        <f>SUM(F208:K208)</f>
        <v>149032.24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47964.26</v>
      </c>
      <c r="G209" s="18">
        <v>13002.95</v>
      </c>
      <c r="H209" s="18">
        <v>0</v>
      </c>
      <c r="I209" s="18">
        <v>757.27</v>
      </c>
      <c r="J209" s="18">
        <v>0</v>
      </c>
      <c r="K209" s="18"/>
      <c r="L209" s="19">
        <f>SUM(F209:K209)</f>
        <v>61724.480000000003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15939</v>
      </c>
      <c r="G210" s="18">
        <v>2372.89</v>
      </c>
      <c r="H210" s="18">
        <v>6470</v>
      </c>
      <c r="I210" s="18">
        <v>3150</v>
      </c>
      <c r="J210" s="18">
        <v>1187.45</v>
      </c>
      <c r="K210" s="18">
        <v>972.5</v>
      </c>
      <c r="L210" s="19">
        <f>SUM(F210:K210)</f>
        <v>30091.84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23193.9</v>
      </c>
      <c r="G212" s="18">
        <v>10193.82</v>
      </c>
      <c r="H212" s="18">
        <v>40535.120000000003</v>
      </c>
      <c r="I212" s="18">
        <v>266.56</v>
      </c>
      <c r="J212" s="18">
        <v>0</v>
      </c>
      <c r="K212" s="18"/>
      <c r="L212" s="19">
        <f t="shared" ref="L212:L218" si="2">SUM(F212:K212)</f>
        <v>74189.399999999994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13211.43</v>
      </c>
      <c r="G213" s="18">
        <v>1177.07</v>
      </c>
      <c r="H213" s="18">
        <v>1676</v>
      </c>
      <c r="I213" s="18">
        <v>916.6</v>
      </c>
      <c r="J213" s="18">
        <v>0</v>
      </c>
      <c r="K213" s="18">
        <v>2423.91</v>
      </c>
      <c r="L213" s="19">
        <f t="shared" si="2"/>
        <v>19405.009999999998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418.75</v>
      </c>
      <c r="G214" s="18">
        <v>32.049999999999997</v>
      </c>
      <c r="H214" s="18">
        <v>53088.93</v>
      </c>
      <c r="I214" s="18"/>
      <c r="J214" s="18"/>
      <c r="K214" s="18">
        <v>4292.0600000000004</v>
      </c>
      <c r="L214" s="19">
        <f t="shared" si="2"/>
        <v>57831.79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35960.199999999997</v>
      </c>
      <c r="G215" s="18">
        <v>14569.22</v>
      </c>
      <c r="H215" s="18">
        <v>6182.7</v>
      </c>
      <c r="I215" s="18">
        <v>6247.45</v>
      </c>
      <c r="J215" s="18">
        <v>1263.32</v>
      </c>
      <c r="K215" s="18">
        <v>637.44000000000005</v>
      </c>
      <c r="L215" s="19">
        <f t="shared" si="2"/>
        <v>64860.329999999994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23182.67</v>
      </c>
      <c r="G217" s="18">
        <v>6246.38</v>
      </c>
      <c r="H217" s="18">
        <v>17278.52</v>
      </c>
      <c r="I217" s="18">
        <v>38212.25</v>
      </c>
      <c r="J217" s="18">
        <v>396.34</v>
      </c>
      <c r="K217" s="18">
        <v>0</v>
      </c>
      <c r="L217" s="19">
        <f t="shared" si="2"/>
        <v>85316.160000000003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42011.199999999997</v>
      </c>
      <c r="I218" s="18"/>
      <c r="J218" s="18"/>
      <c r="K218" s="18"/>
      <c r="L218" s="19">
        <f t="shared" si="2"/>
        <v>42011.199999999997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15555.93</v>
      </c>
      <c r="I219" s="18">
        <v>13512.02</v>
      </c>
      <c r="J219" s="18">
        <v>2420.88</v>
      </c>
      <c r="K219" s="18"/>
      <c r="L219" s="19">
        <f>SUM(F219:K219)</f>
        <v>31488.83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595953.88000000012</v>
      </c>
      <c r="G221" s="41">
        <f>SUM(G207:G220)</f>
        <v>239551.61000000004</v>
      </c>
      <c r="H221" s="41">
        <f>SUM(H207:H220)</f>
        <v>219231.53999999998</v>
      </c>
      <c r="I221" s="41">
        <f>SUM(I207:I220)</f>
        <v>67759.199999999997</v>
      </c>
      <c r="J221" s="41">
        <f>SUM(J207:J220)</f>
        <v>6222.08</v>
      </c>
      <c r="K221" s="41">
        <f t="shared" si="3"/>
        <v>8325.91</v>
      </c>
      <c r="L221" s="41">
        <f t="shared" si="3"/>
        <v>1137044.22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548896.80000000005</v>
      </c>
      <c r="G225" s="18">
        <v>214812.02</v>
      </c>
      <c r="H225" s="18">
        <v>934.5</v>
      </c>
      <c r="I225" s="18">
        <v>9656.69</v>
      </c>
      <c r="J225" s="18">
        <v>161.71</v>
      </c>
      <c r="K225" s="18"/>
      <c r="L225" s="19">
        <f>SUM(F225:K225)</f>
        <v>774461.72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39517.43</v>
      </c>
      <c r="G226" s="18">
        <v>20926.150000000001</v>
      </c>
      <c r="H226" s="18">
        <v>362576.91</v>
      </c>
      <c r="I226" s="18">
        <v>0</v>
      </c>
      <c r="J226" s="18">
        <v>0</v>
      </c>
      <c r="K226" s="18"/>
      <c r="L226" s="19">
        <f>SUM(F226:K226)</f>
        <v>423020.49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60199.24</v>
      </c>
      <c r="G227" s="18">
        <v>21403.34</v>
      </c>
      <c r="H227" s="18">
        <v>40956.97</v>
      </c>
      <c r="I227" s="18">
        <v>4960.87</v>
      </c>
      <c r="J227" s="18">
        <v>0</v>
      </c>
      <c r="K227" s="18"/>
      <c r="L227" s="19">
        <f>SUM(F227:K227)</f>
        <v>127520.42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44049</v>
      </c>
      <c r="G228" s="18">
        <v>5957.87</v>
      </c>
      <c r="H228" s="18">
        <v>11782</v>
      </c>
      <c r="I228" s="18">
        <v>3150</v>
      </c>
      <c r="J228" s="18">
        <v>3844.74</v>
      </c>
      <c r="K228" s="18">
        <v>972.5</v>
      </c>
      <c r="L228" s="19">
        <f>SUM(F228:K228)</f>
        <v>69756.11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43074.48</v>
      </c>
      <c r="G230" s="18">
        <v>18929.18</v>
      </c>
      <c r="H230" s="18">
        <v>51090.39</v>
      </c>
      <c r="I230" s="18">
        <v>246.81</v>
      </c>
      <c r="J230" s="18">
        <v>0</v>
      </c>
      <c r="K230" s="18"/>
      <c r="L230" s="19">
        <f t="shared" ref="L230:L236" si="4">SUM(F230:K230)</f>
        <v>113340.86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17209.98</v>
      </c>
      <c r="G231" s="18">
        <v>1466.29</v>
      </c>
      <c r="H231" s="18">
        <v>1853.5</v>
      </c>
      <c r="I231" s="18">
        <v>555.63</v>
      </c>
      <c r="J231" s="18">
        <v>0</v>
      </c>
      <c r="K231" s="18">
        <v>4871.1099999999997</v>
      </c>
      <c r="L231" s="19">
        <f t="shared" si="4"/>
        <v>25956.510000000002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603</v>
      </c>
      <c r="G232" s="18">
        <v>46.15</v>
      </c>
      <c r="H232" s="18">
        <v>76448.06</v>
      </c>
      <c r="I232" s="18"/>
      <c r="J232" s="18"/>
      <c r="K232" s="18">
        <v>6180.56</v>
      </c>
      <c r="L232" s="19">
        <f t="shared" si="4"/>
        <v>83277.76999999999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70442.679999999993</v>
      </c>
      <c r="G233" s="18">
        <v>28436.82</v>
      </c>
      <c r="H233" s="18">
        <v>7100.04</v>
      </c>
      <c r="I233" s="18">
        <v>7663.95</v>
      </c>
      <c r="J233" s="18">
        <v>1043.3499999999999</v>
      </c>
      <c r="K233" s="18">
        <v>2298.3000000000002</v>
      </c>
      <c r="L233" s="19">
        <f t="shared" si="4"/>
        <v>116985.14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45311.49</v>
      </c>
      <c r="G235" s="18">
        <v>12208.39</v>
      </c>
      <c r="H235" s="18">
        <v>19365.23</v>
      </c>
      <c r="I235" s="18">
        <v>49000.3</v>
      </c>
      <c r="J235" s="18">
        <v>629.79999999999995</v>
      </c>
      <c r="K235" s="18">
        <v>0</v>
      </c>
      <c r="L235" s="19">
        <f t="shared" si="4"/>
        <v>126515.21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92811.62</v>
      </c>
      <c r="I236" s="18"/>
      <c r="J236" s="18"/>
      <c r="K236" s="18"/>
      <c r="L236" s="19">
        <f t="shared" si="4"/>
        <v>92811.62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16754.03</v>
      </c>
      <c r="I237" s="18">
        <v>14637.77</v>
      </c>
      <c r="J237" s="18">
        <v>53512.08</v>
      </c>
      <c r="K237" s="18"/>
      <c r="L237" s="19">
        <f>SUM(F237:K237)</f>
        <v>84903.88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869304.10000000009</v>
      </c>
      <c r="G239" s="41">
        <f t="shared" si="5"/>
        <v>324186.21000000002</v>
      </c>
      <c r="H239" s="41">
        <f t="shared" si="5"/>
        <v>681673.25000000012</v>
      </c>
      <c r="I239" s="41">
        <f t="shared" si="5"/>
        <v>89872.02</v>
      </c>
      <c r="J239" s="41">
        <f t="shared" si="5"/>
        <v>59191.68</v>
      </c>
      <c r="K239" s="41">
        <f t="shared" si="5"/>
        <v>14322.470000000001</v>
      </c>
      <c r="L239" s="41">
        <f t="shared" si="5"/>
        <v>2038549.73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2481351.62</v>
      </c>
      <c r="G249" s="41">
        <f t="shared" si="8"/>
        <v>1014882.1300000001</v>
      </c>
      <c r="H249" s="41">
        <f t="shared" si="8"/>
        <v>1158530.33</v>
      </c>
      <c r="I249" s="41">
        <f t="shared" si="8"/>
        <v>234989.60000000003</v>
      </c>
      <c r="J249" s="41">
        <f t="shared" si="8"/>
        <v>71776.63</v>
      </c>
      <c r="K249" s="41">
        <f t="shared" si="8"/>
        <v>32774.04</v>
      </c>
      <c r="L249" s="41">
        <f t="shared" si="8"/>
        <v>4994304.3499999996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283266</v>
      </c>
      <c r="L252" s="19">
        <f>SUM(F252:K252)</f>
        <v>283266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115707.37</v>
      </c>
      <c r="L253" s="19">
        <f>SUM(F253:K253)</f>
        <v>115707.37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4100</v>
      </c>
      <c r="L255" s="19">
        <f>SUM(F255:K255)</f>
        <v>4100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403073.37</v>
      </c>
      <c r="L262" s="41">
        <f t="shared" si="9"/>
        <v>403073.37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2481351.62</v>
      </c>
      <c r="G263" s="42">
        <f t="shared" si="11"/>
        <v>1014882.1300000001</v>
      </c>
      <c r="H263" s="42">
        <f t="shared" si="11"/>
        <v>1158530.33</v>
      </c>
      <c r="I263" s="42">
        <f t="shared" si="11"/>
        <v>234989.60000000003</v>
      </c>
      <c r="J263" s="42">
        <f t="shared" si="11"/>
        <v>71776.63</v>
      </c>
      <c r="K263" s="42">
        <f t="shared" si="11"/>
        <v>435847.41</v>
      </c>
      <c r="L263" s="42">
        <f t="shared" si="11"/>
        <v>5397377.7199999997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59896.09</v>
      </c>
      <c r="G268" s="18">
        <v>8371.77</v>
      </c>
      <c r="H268" s="18">
        <v>624</v>
      </c>
      <c r="I268" s="18">
        <v>1109.57</v>
      </c>
      <c r="J268" s="18">
        <v>0</v>
      </c>
      <c r="K268" s="18">
        <v>64.42</v>
      </c>
      <c r="L268" s="19">
        <f>SUM(F268:K268)</f>
        <v>70065.850000000006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125588.14</v>
      </c>
      <c r="G269" s="18">
        <v>45787.9</v>
      </c>
      <c r="H269" s="18">
        <v>43352.31</v>
      </c>
      <c r="I269" s="18">
        <v>5549.86</v>
      </c>
      <c r="J269" s="18">
        <v>9641.1</v>
      </c>
      <c r="K269" s="18">
        <v>1173.6300000000001</v>
      </c>
      <c r="L269" s="19">
        <f>SUM(F269:K269)</f>
        <v>231092.94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0</v>
      </c>
      <c r="I273" s="18">
        <v>0</v>
      </c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1352.45</v>
      </c>
      <c r="I274" s="18">
        <v>0</v>
      </c>
      <c r="J274" s="18">
        <v>0</v>
      </c>
      <c r="K274" s="18">
        <v>0</v>
      </c>
      <c r="L274" s="19">
        <f t="shared" si="12"/>
        <v>1352.45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/>
      <c r="K275" s="18">
        <v>5794.05</v>
      </c>
      <c r="L275" s="19">
        <f t="shared" si="12"/>
        <v>5794.05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185484.22999999998</v>
      </c>
      <c r="G282" s="42">
        <f t="shared" si="13"/>
        <v>54159.67</v>
      </c>
      <c r="H282" s="42">
        <f t="shared" si="13"/>
        <v>45328.759999999995</v>
      </c>
      <c r="I282" s="42">
        <f t="shared" si="13"/>
        <v>6659.4299999999994</v>
      </c>
      <c r="J282" s="42">
        <f t="shared" si="13"/>
        <v>9641.1</v>
      </c>
      <c r="K282" s="42">
        <f t="shared" si="13"/>
        <v>7032.1</v>
      </c>
      <c r="L282" s="41">
        <f t="shared" si="13"/>
        <v>308305.29000000004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8121.2</v>
      </c>
      <c r="G287" s="18">
        <v>1947.27</v>
      </c>
      <c r="H287" s="18">
        <v>400</v>
      </c>
      <c r="I287" s="18">
        <v>711.26</v>
      </c>
      <c r="J287" s="18">
        <v>0</v>
      </c>
      <c r="K287" s="18">
        <v>41.3</v>
      </c>
      <c r="L287" s="19">
        <f>SUM(F287:K287)</f>
        <v>11221.029999999999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14255.46</v>
      </c>
      <c r="G288" s="18">
        <v>5538.3</v>
      </c>
      <c r="H288" s="18">
        <v>8169.04</v>
      </c>
      <c r="I288" s="18">
        <v>1810.31</v>
      </c>
      <c r="J288" s="18">
        <v>4643.6499999999996</v>
      </c>
      <c r="K288" s="18">
        <v>752.32</v>
      </c>
      <c r="L288" s="19">
        <f>SUM(F288:K288)</f>
        <v>35169.08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0</v>
      </c>
      <c r="I292" s="18">
        <v>0</v>
      </c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866.96</v>
      </c>
      <c r="I293" s="18">
        <v>0</v>
      </c>
      <c r="J293" s="18">
        <v>0</v>
      </c>
      <c r="K293" s="18">
        <v>0</v>
      </c>
      <c r="L293" s="19">
        <f t="shared" si="14"/>
        <v>866.96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1159.33</v>
      </c>
      <c r="L294" s="19">
        <f t="shared" si="14"/>
        <v>1159.33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22376.66</v>
      </c>
      <c r="G301" s="42">
        <f t="shared" si="15"/>
        <v>7485.57</v>
      </c>
      <c r="H301" s="42">
        <f t="shared" si="15"/>
        <v>9436</v>
      </c>
      <c r="I301" s="42">
        <f t="shared" si="15"/>
        <v>2521.5699999999997</v>
      </c>
      <c r="J301" s="42">
        <f t="shared" si="15"/>
        <v>4643.6499999999996</v>
      </c>
      <c r="K301" s="42">
        <f t="shared" si="15"/>
        <v>1952.9499999999998</v>
      </c>
      <c r="L301" s="41">
        <f t="shared" si="15"/>
        <v>48416.4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11694.54</v>
      </c>
      <c r="G306" s="18">
        <v>2804.07</v>
      </c>
      <c r="H306" s="18">
        <v>576</v>
      </c>
      <c r="I306" s="18">
        <v>1024.21</v>
      </c>
      <c r="J306" s="18">
        <v>0</v>
      </c>
      <c r="K306" s="18">
        <v>59.45</v>
      </c>
      <c r="L306" s="19">
        <f>SUM(F306:K306)</f>
        <v>16158.27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20527.88</v>
      </c>
      <c r="G307" s="18">
        <v>7975.17</v>
      </c>
      <c r="H307" s="18">
        <v>11763.42</v>
      </c>
      <c r="I307" s="18">
        <v>2606.85</v>
      </c>
      <c r="J307" s="18">
        <v>6686.86</v>
      </c>
      <c r="K307" s="18">
        <v>1083.3499999999999</v>
      </c>
      <c r="L307" s="19">
        <f>SUM(F307:K307)</f>
        <v>50643.53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0</v>
      </c>
      <c r="I311" s="18">
        <v>0</v>
      </c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1248.42</v>
      </c>
      <c r="I312" s="18">
        <v>0</v>
      </c>
      <c r="J312" s="18">
        <v>0</v>
      </c>
      <c r="K312" s="18">
        <v>0</v>
      </c>
      <c r="L312" s="19">
        <f t="shared" si="16"/>
        <v>1248.42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>
        <v>934.49</v>
      </c>
      <c r="H313" s="18"/>
      <c r="I313" s="18"/>
      <c r="J313" s="18"/>
      <c r="K313" s="18">
        <v>184.48</v>
      </c>
      <c r="L313" s="19">
        <f t="shared" si="16"/>
        <v>1118.97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32222.420000000002</v>
      </c>
      <c r="G320" s="42">
        <f t="shared" si="17"/>
        <v>11713.73</v>
      </c>
      <c r="H320" s="42">
        <f t="shared" si="17"/>
        <v>13587.84</v>
      </c>
      <c r="I320" s="42">
        <f t="shared" si="17"/>
        <v>3631.06</v>
      </c>
      <c r="J320" s="42">
        <f t="shared" si="17"/>
        <v>6686.86</v>
      </c>
      <c r="K320" s="42">
        <f t="shared" si="17"/>
        <v>1327.28</v>
      </c>
      <c r="L320" s="41">
        <f t="shared" si="17"/>
        <v>69169.19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9840</v>
      </c>
      <c r="G325" s="18">
        <v>1351.87</v>
      </c>
      <c r="H325" s="18">
        <v>2579</v>
      </c>
      <c r="I325" s="18">
        <v>0</v>
      </c>
      <c r="J325" s="18">
        <v>0</v>
      </c>
      <c r="K325" s="18"/>
      <c r="L325" s="19">
        <f t="shared" si="18"/>
        <v>13770.869999999999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9840</v>
      </c>
      <c r="G329" s="41">
        <f t="shared" si="19"/>
        <v>1351.87</v>
      </c>
      <c r="H329" s="41">
        <f t="shared" si="19"/>
        <v>2579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13770.869999999999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249923.31</v>
      </c>
      <c r="G330" s="41">
        <f t="shared" si="20"/>
        <v>74710.84</v>
      </c>
      <c r="H330" s="41">
        <f t="shared" si="20"/>
        <v>70931.599999999991</v>
      </c>
      <c r="I330" s="41">
        <f t="shared" si="20"/>
        <v>12812.06</v>
      </c>
      <c r="J330" s="41">
        <f t="shared" si="20"/>
        <v>20971.61</v>
      </c>
      <c r="K330" s="41">
        <f t="shared" si="20"/>
        <v>10312.33</v>
      </c>
      <c r="L330" s="41">
        <f t="shared" si="20"/>
        <v>439661.75000000006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249923.31</v>
      </c>
      <c r="G344" s="41">
        <f>G330</f>
        <v>74710.84</v>
      </c>
      <c r="H344" s="41">
        <f>H330</f>
        <v>70931.599999999991</v>
      </c>
      <c r="I344" s="41">
        <f>I330</f>
        <v>12812.06</v>
      </c>
      <c r="J344" s="41">
        <f>J330</f>
        <v>20971.61</v>
      </c>
      <c r="K344" s="47">
        <f>K330+K343</f>
        <v>10312.33</v>
      </c>
      <c r="L344" s="41">
        <f>L330+L343</f>
        <v>439661.75000000006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22776.13</v>
      </c>
      <c r="G350" s="18">
        <v>10270.25</v>
      </c>
      <c r="H350" s="18">
        <v>285.38</v>
      </c>
      <c r="I350" s="18">
        <v>14628.81</v>
      </c>
      <c r="J350" s="18">
        <v>632.96</v>
      </c>
      <c r="K350" s="18">
        <v>0</v>
      </c>
      <c r="L350" s="13">
        <f>SUM(F350:K350)</f>
        <v>48593.53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14600.09</v>
      </c>
      <c r="G351" s="18">
        <v>6583.5</v>
      </c>
      <c r="H351" s="18">
        <v>182.94</v>
      </c>
      <c r="I351" s="18">
        <v>9377.4500000000007</v>
      </c>
      <c r="J351" s="18">
        <v>405.75</v>
      </c>
      <c r="K351" s="18">
        <v>0</v>
      </c>
      <c r="L351" s="19">
        <f>SUM(F351:K351)</f>
        <v>31149.73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21024.12</v>
      </c>
      <c r="G352" s="18">
        <v>9480.23</v>
      </c>
      <c r="H352" s="18">
        <v>263.43</v>
      </c>
      <c r="I352" s="18">
        <v>13503.52</v>
      </c>
      <c r="J352" s="18">
        <v>584.28</v>
      </c>
      <c r="K352" s="18">
        <v>0</v>
      </c>
      <c r="L352" s="19">
        <f>SUM(F352:K352)</f>
        <v>44855.58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58400.34</v>
      </c>
      <c r="G354" s="47">
        <f t="shared" si="22"/>
        <v>26333.98</v>
      </c>
      <c r="H354" s="47">
        <f t="shared" si="22"/>
        <v>731.75</v>
      </c>
      <c r="I354" s="47">
        <f t="shared" si="22"/>
        <v>37509.78</v>
      </c>
      <c r="J354" s="47">
        <f t="shared" si="22"/>
        <v>1622.99</v>
      </c>
      <c r="K354" s="47">
        <f t="shared" si="22"/>
        <v>0</v>
      </c>
      <c r="L354" s="47">
        <f t="shared" si="22"/>
        <v>124598.84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12715.15</v>
      </c>
      <c r="G359" s="18">
        <v>8150.74</v>
      </c>
      <c r="H359" s="18">
        <v>11737.06</v>
      </c>
      <c r="I359" s="56">
        <f>SUM(F359:H359)</f>
        <v>32602.949999999997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1913.66</v>
      </c>
      <c r="G360" s="63">
        <v>1226.71</v>
      </c>
      <c r="H360" s="63">
        <v>1766.46</v>
      </c>
      <c r="I360" s="56">
        <f>SUM(F360:H360)</f>
        <v>4906.83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14628.81</v>
      </c>
      <c r="G361" s="47">
        <f>SUM(G359:G360)</f>
        <v>9377.4500000000007</v>
      </c>
      <c r="H361" s="47">
        <f>SUM(H359:H360)</f>
        <v>13503.52</v>
      </c>
      <c r="I361" s="47">
        <f>SUM(I359:I360)</f>
        <v>37509.78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0</v>
      </c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>
        <v>0</v>
      </c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0</v>
      </c>
      <c r="I371" s="18"/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45688.32</v>
      </c>
      <c r="G431" s="18">
        <v>72939.37</v>
      </c>
      <c r="H431" s="18"/>
      <c r="I431" s="56">
        <f t="shared" ref="I431:I437" si="33">SUM(F431:H431)</f>
        <v>118627.69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45688.32</v>
      </c>
      <c r="G438" s="13">
        <f>SUM(G431:G437)</f>
        <v>72939.37</v>
      </c>
      <c r="H438" s="13">
        <f>SUM(H431:H437)</f>
        <v>0</v>
      </c>
      <c r="I438" s="13">
        <f>SUM(I431:I437)</f>
        <v>118627.69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45688.32</v>
      </c>
      <c r="G449" s="18">
        <v>72939.37</v>
      </c>
      <c r="H449" s="18"/>
      <c r="I449" s="56">
        <f>SUM(F449:H449)</f>
        <v>118627.69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45688.32</v>
      </c>
      <c r="G450" s="83">
        <f>SUM(G446:G449)</f>
        <v>72939.37</v>
      </c>
      <c r="H450" s="83">
        <f>SUM(H446:H449)</f>
        <v>0</v>
      </c>
      <c r="I450" s="83">
        <f>SUM(I446:I449)</f>
        <v>118627.69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45688.32</v>
      </c>
      <c r="G451" s="42">
        <f>G444+G450</f>
        <v>72939.37</v>
      </c>
      <c r="H451" s="42">
        <f>H444+H450</f>
        <v>0</v>
      </c>
      <c r="I451" s="42">
        <f>I444+I450</f>
        <v>118627.69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90424.99</v>
      </c>
      <c r="G455" s="18">
        <v>5415.54</v>
      </c>
      <c r="H455" s="18">
        <v>3644.13</v>
      </c>
      <c r="I455" s="18"/>
      <c r="J455" s="18">
        <v>118627.69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5445863.6699999999</v>
      </c>
      <c r="G458" s="18">
        <v>132558.87</v>
      </c>
      <c r="H458" s="18">
        <v>436437.62</v>
      </c>
      <c r="I458" s="18"/>
      <c r="J458" s="18">
        <v>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5445863.6699999999</v>
      </c>
      <c r="G460" s="53">
        <f>SUM(G458:G459)</f>
        <v>132558.87</v>
      </c>
      <c r="H460" s="53">
        <f>SUM(H458:H459)</f>
        <v>436437.62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5397377.7199999997</v>
      </c>
      <c r="G462" s="18">
        <v>124598.84</v>
      </c>
      <c r="H462" s="18">
        <v>439661.75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5397377.7199999997</v>
      </c>
      <c r="G464" s="53">
        <f>SUM(G462:G463)</f>
        <v>124598.84</v>
      </c>
      <c r="H464" s="53">
        <f>SUM(H462:H463)</f>
        <v>439661.75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138910.94000000041</v>
      </c>
      <c r="G466" s="53">
        <f>(G455+G460)- G464</f>
        <v>13375.570000000007</v>
      </c>
      <c r="H466" s="53">
        <f>(H455+H460)- H464</f>
        <v>420</v>
      </c>
      <c r="I466" s="53">
        <f>(I455+I460)- I464</f>
        <v>0</v>
      </c>
      <c r="J466" s="53">
        <f>(J455+J460)- J464</f>
        <v>118627.69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979939.45</v>
      </c>
      <c r="G483" s="18">
        <v>1995190</v>
      </c>
      <c r="H483" s="18">
        <v>197233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8.5</v>
      </c>
      <c r="G484" s="18">
        <v>3.8</v>
      </c>
      <c r="H484" s="18">
        <v>3.88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64017.599999999999</v>
      </c>
      <c r="G485" s="18">
        <v>695000</v>
      </c>
      <c r="H485" s="18">
        <v>157786.4</v>
      </c>
      <c r="I485" s="18"/>
      <c r="J485" s="18"/>
      <c r="K485" s="53">
        <f>SUM(F485:J485)</f>
        <v>916804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23819.4</v>
      </c>
      <c r="G487" s="18">
        <v>220000</v>
      </c>
      <c r="H487" s="18">
        <v>39446.6</v>
      </c>
      <c r="I487" s="18"/>
      <c r="J487" s="18"/>
      <c r="K487" s="53">
        <f t="shared" si="34"/>
        <v>283266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40198.199999999997</v>
      </c>
      <c r="G488" s="205">
        <v>475000</v>
      </c>
      <c r="H488" s="205">
        <v>118339.8</v>
      </c>
      <c r="I488" s="205"/>
      <c r="J488" s="205"/>
      <c r="K488" s="206">
        <f t="shared" si="34"/>
        <v>633538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169801.8</v>
      </c>
      <c r="G489" s="18">
        <v>19300</v>
      </c>
      <c r="H489" s="18">
        <v>9179.7199999999993</v>
      </c>
      <c r="I489" s="18"/>
      <c r="J489" s="18"/>
      <c r="K489" s="53">
        <f t="shared" si="34"/>
        <v>198281.52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210000</v>
      </c>
      <c r="G490" s="42">
        <f>SUM(G488:G489)</f>
        <v>494300</v>
      </c>
      <c r="H490" s="42">
        <f>SUM(H488:H489)</f>
        <v>127519.52</v>
      </c>
      <c r="I490" s="42">
        <f>SUM(I488:I489)</f>
        <v>0</v>
      </c>
      <c r="J490" s="42">
        <f>SUM(J488:J489)</f>
        <v>0</v>
      </c>
      <c r="K490" s="42">
        <f t="shared" si="34"/>
        <v>831819.52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20930.7</v>
      </c>
      <c r="G491" s="205">
        <v>230000</v>
      </c>
      <c r="H491" s="205">
        <v>39446.6</v>
      </c>
      <c r="I491" s="205"/>
      <c r="J491" s="205"/>
      <c r="K491" s="206">
        <f t="shared" si="34"/>
        <v>290377.3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84069.3</v>
      </c>
      <c r="G492" s="18">
        <v>14400</v>
      </c>
      <c r="H492" s="18">
        <v>4585.67</v>
      </c>
      <c r="I492" s="18"/>
      <c r="J492" s="18"/>
      <c r="K492" s="53">
        <f t="shared" si="34"/>
        <v>103054.97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105000</v>
      </c>
      <c r="G493" s="42">
        <f>SUM(G491:G492)</f>
        <v>244400</v>
      </c>
      <c r="H493" s="42">
        <f>SUM(H491:H492)</f>
        <v>44032.27</v>
      </c>
      <c r="I493" s="42">
        <f>SUM(I491:I492)</f>
        <v>0</v>
      </c>
      <c r="J493" s="42">
        <f>SUM(J491:J492)</f>
        <v>0</v>
      </c>
      <c r="K493" s="42">
        <f t="shared" si="34"/>
        <v>393432.27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4534725.18</v>
      </c>
      <c r="G503" s="24" t="s">
        <v>312</v>
      </c>
      <c r="H503" s="18">
        <v>1295812.6100000001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117402.36</v>
      </c>
      <c r="G504" s="24" t="s">
        <v>312</v>
      </c>
      <c r="H504" s="18">
        <v>111490.25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43993</v>
      </c>
      <c r="H506" s="24" t="s">
        <v>312</v>
      </c>
      <c r="I506" s="18">
        <v>3288817.68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4652127.54</v>
      </c>
      <c r="G507" s="42">
        <f>SUM(G501:G506)</f>
        <v>43993</v>
      </c>
      <c r="H507" s="42">
        <f>SUM(H501:H506)</f>
        <v>1407302.86</v>
      </c>
      <c r="I507" s="42">
        <f>SUM(I501:I506)</f>
        <v>3288817.68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303465.11</v>
      </c>
      <c r="G511" s="18">
        <v>114831.03</v>
      </c>
      <c r="H511" s="18">
        <v>70928.25</v>
      </c>
      <c r="I511" s="18">
        <v>5549.86</v>
      </c>
      <c r="J511" s="18">
        <v>9641.1</v>
      </c>
      <c r="K511" s="18">
        <v>1173.6300000000001</v>
      </c>
      <c r="L511" s="88">
        <f>SUM(F511:K511)</f>
        <v>505588.98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98408.37</v>
      </c>
      <c r="G512" s="18">
        <v>33984.49</v>
      </c>
      <c r="H512" s="18">
        <v>44602.18</v>
      </c>
      <c r="I512" s="18">
        <v>1810.31</v>
      </c>
      <c r="J512" s="18">
        <v>4643.6499999999996</v>
      </c>
      <c r="K512" s="18">
        <v>752.32</v>
      </c>
      <c r="L512" s="88">
        <f>SUM(F512:K512)</f>
        <v>184201.31999999998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60045.31</v>
      </c>
      <c r="G513" s="18">
        <v>28901.32</v>
      </c>
      <c r="H513" s="18">
        <v>374340.33</v>
      </c>
      <c r="I513" s="18">
        <v>2606.85</v>
      </c>
      <c r="J513" s="18">
        <v>6686.86</v>
      </c>
      <c r="K513" s="18">
        <v>1083.3499999999999</v>
      </c>
      <c r="L513" s="88">
        <f>SUM(F513:K513)</f>
        <v>473664.01999999996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461918.79</v>
      </c>
      <c r="G514" s="108">
        <f t="shared" ref="G514:L514" si="35">SUM(G511:G513)</f>
        <v>177716.84</v>
      </c>
      <c r="H514" s="108">
        <f t="shared" si="35"/>
        <v>489870.76</v>
      </c>
      <c r="I514" s="108">
        <f t="shared" si="35"/>
        <v>9967.02</v>
      </c>
      <c r="J514" s="108">
        <f t="shared" si="35"/>
        <v>20971.61</v>
      </c>
      <c r="K514" s="108">
        <f t="shared" si="35"/>
        <v>3009.3</v>
      </c>
      <c r="L514" s="89">
        <f t="shared" si="35"/>
        <v>1163454.3199999998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37423.21</v>
      </c>
      <c r="I516" s="18"/>
      <c r="J516" s="18"/>
      <c r="K516" s="18"/>
      <c r="L516" s="88">
        <f>SUM(F516:K516)</f>
        <v>37423.21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23989.24</v>
      </c>
      <c r="I517" s="18"/>
      <c r="J517" s="18"/>
      <c r="K517" s="18"/>
      <c r="L517" s="88">
        <f>SUM(F517:K517)</f>
        <v>23989.24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34544.51</v>
      </c>
      <c r="I518" s="18"/>
      <c r="J518" s="18"/>
      <c r="K518" s="18"/>
      <c r="L518" s="88">
        <f>SUM(F518:K518)</f>
        <v>34544.51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95956.959999999992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95956.959999999992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5775.29</v>
      </c>
      <c r="I531" s="18"/>
      <c r="J531" s="18"/>
      <c r="K531" s="18"/>
      <c r="L531" s="88">
        <f>SUM(F531:K531)</f>
        <v>5775.29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3702.11</v>
      </c>
      <c r="I532" s="18"/>
      <c r="J532" s="18"/>
      <c r="K532" s="18"/>
      <c r="L532" s="88">
        <f>SUM(F532:K532)</f>
        <v>3702.11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5331.04</v>
      </c>
      <c r="I533" s="18"/>
      <c r="J533" s="18"/>
      <c r="K533" s="18"/>
      <c r="L533" s="88">
        <f>SUM(F533:K533)</f>
        <v>5331.04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14808.439999999999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14808.439999999999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461918.79</v>
      </c>
      <c r="G535" s="89">
        <f t="shared" ref="G535:L535" si="40">G514+G519+G524+G529+G534</f>
        <v>177716.84</v>
      </c>
      <c r="H535" s="89">
        <f t="shared" si="40"/>
        <v>600636.15999999992</v>
      </c>
      <c r="I535" s="89">
        <f t="shared" si="40"/>
        <v>9967.02</v>
      </c>
      <c r="J535" s="89">
        <f t="shared" si="40"/>
        <v>20971.61</v>
      </c>
      <c r="K535" s="89">
        <f t="shared" si="40"/>
        <v>3009.3</v>
      </c>
      <c r="L535" s="89">
        <f t="shared" si="40"/>
        <v>1274219.7199999997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505588.98</v>
      </c>
      <c r="G539" s="87">
        <f>L516</f>
        <v>37423.21</v>
      </c>
      <c r="H539" s="87">
        <f>L521</f>
        <v>0</v>
      </c>
      <c r="I539" s="87">
        <f>L526</f>
        <v>0</v>
      </c>
      <c r="J539" s="87">
        <f>L531</f>
        <v>5775.29</v>
      </c>
      <c r="K539" s="87">
        <f>SUM(F539:J539)</f>
        <v>548787.48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184201.31999999998</v>
      </c>
      <c r="G540" s="87">
        <f>L517</f>
        <v>23989.24</v>
      </c>
      <c r="H540" s="87">
        <f>L522</f>
        <v>0</v>
      </c>
      <c r="I540" s="87">
        <f>L527</f>
        <v>0</v>
      </c>
      <c r="J540" s="87">
        <f>L532</f>
        <v>3702.11</v>
      </c>
      <c r="K540" s="87">
        <f>SUM(F540:J540)</f>
        <v>211892.66999999995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473664.01999999996</v>
      </c>
      <c r="G541" s="87">
        <f>L518</f>
        <v>34544.51</v>
      </c>
      <c r="H541" s="87">
        <f>L523</f>
        <v>0</v>
      </c>
      <c r="I541" s="87">
        <f>L528</f>
        <v>0</v>
      </c>
      <c r="J541" s="87">
        <f>L533</f>
        <v>5331.04</v>
      </c>
      <c r="K541" s="87">
        <f>SUM(F541:J541)</f>
        <v>513539.56999999995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1163454.3199999998</v>
      </c>
      <c r="G542" s="89">
        <f t="shared" si="41"/>
        <v>95956.959999999992</v>
      </c>
      <c r="H542" s="89">
        <f t="shared" si="41"/>
        <v>0</v>
      </c>
      <c r="I542" s="89">
        <f t="shared" si="41"/>
        <v>0</v>
      </c>
      <c r="J542" s="89">
        <f t="shared" si="41"/>
        <v>14808.439999999999</v>
      </c>
      <c r="K542" s="89">
        <f t="shared" si="41"/>
        <v>1274219.7199999997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>
        <v>4500</v>
      </c>
      <c r="I557" s="18"/>
      <c r="J557" s="18"/>
      <c r="K557" s="18"/>
      <c r="L557" s="88">
        <f>SUM(F557:K557)</f>
        <v>4500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4500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4500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4500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4500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15006.3</v>
      </c>
      <c r="I569" s="87">
        <f t="shared" si="46"/>
        <v>15006.3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27575.94</v>
      </c>
      <c r="G572" s="18">
        <v>36433.14</v>
      </c>
      <c r="H572" s="18">
        <v>214408.72</v>
      </c>
      <c r="I572" s="87">
        <f t="shared" si="46"/>
        <v>278417.8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133161.89000000001</v>
      </c>
      <c r="I573" s="87">
        <f t="shared" si="46"/>
        <v>133161.89000000001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40956.97</v>
      </c>
      <c r="I574" s="87">
        <f t="shared" si="46"/>
        <v>40956.97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44215.87</v>
      </c>
      <c r="I581" s="18">
        <v>28343.5</v>
      </c>
      <c r="J581" s="18">
        <v>40814.629999999997</v>
      </c>
      <c r="K581" s="104">
        <f t="shared" ref="K581:K587" si="47">SUM(H581:J581)</f>
        <v>113374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5775.29</v>
      </c>
      <c r="I582" s="18">
        <v>3702.11</v>
      </c>
      <c r="J582" s="18">
        <v>5331.04</v>
      </c>
      <c r="K582" s="104">
        <f t="shared" si="47"/>
        <v>14808.439999999999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23254</v>
      </c>
      <c r="K583" s="104">
        <f t="shared" si="47"/>
        <v>23254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7930.15</v>
      </c>
      <c r="J584" s="18">
        <v>20480.900000000001</v>
      </c>
      <c r="K584" s="104">
        <f t="shared" si="47"/>
        <v>28411.050000000003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3175.29</v>
      </c>
      <c r="I585" s="18">
        <v>2035.44</v>
      </c>
      <c r="J585" s="18">
        <v>2931.05</v>
      </c>
      <c r="K585" s="104">
        <f t="shared" si="47"/>
        <v>8141.78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53166.450000000004</v>
      </c>
      <c r="I588" s="108">
        <f>SUM(I581:I587)</f>
        <v>42011.200000000004</v>
      </c>
      <c r="J588" s="108">
        <f>SUM(J581:J587)</f>
        <v>92811.62000000001</v>
      </c>
      <c r="K588" s="108">
        <f>SUM(K581:K587)</f>
        <v>187989.27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16003.97</v>
      </c>
      <c r="I594" s="18">
        <v>10865.73</v>
      </c>
      <c r="J594" s="18">
        <v>65878.539999999994</v>
      </c>
      <c r="K594" s="104">
        <f>SUM(H594:J594)</f>
        <v>92748.239999999991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16003.97</v>
      </c>
      <c r="I595" s="108">
        <f>SUM(I592:I594)</f>
        <v>10865.73</v>
      </c>
      <c r="J595" s="108">
        <f>SUM(J592:J594)</f>
        <v>65878.539999999994</v>
      </c>
      <c r="K595" s="108">
        <f>SUM(K592:K594)</f>
        <v>92748.239999999991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5280</v>
      </c>
      <c r="G601" s="18">
        <v>854.88</v>
      </c>
      <c r="H601" s="18">
        <v>0</v>
      </c>
      <c r="I601" s="18">
        <v>0</v>
      </c>
      <c r="J601" s="18"/>
      <c r="K601" s="18"/>
      <c r="L601" s="88">
        <f>SUM(F601:K601)</f>
        <v>6134.88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2770</v>
      </c>
      <c r="G602" s="18">
        <v>434.06</v>
      </c>
      <c r="H602" s="18">
        <v>0</v>
      </c>
      <c r="I602" s="18">
        <v>0</v>
      </c>
      <c r="J602" s="18"/>
      <c r="K602" s="18"/>
      <c r="L602" s="88">
        <f>SUM(F602:K602)</f>
        <v>3204.06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0</v>
      </c>
      <c r="I603" s="18">
        <v>0</v>
      </c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8050</v>
      </c>
      <c r="G604" s="108">
        <f t="shared" si="48"/>
        <v>1288.94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9338.94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274558.21999999997</v>
      </c>
      <c r="H607" s="109">
        <f>SUM(F44)</f>
        <v>274558.21999999997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13375.570000000002</v>
      </c>
      <c r="H608" s="109">
        <f>SUM(G44)</f>
        <v>13375.57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420</v>
      </c>
      <c r="H609" s="109">
        <f>SUM(H44)</f>
        <v>420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118627.69</v>
      </c>
      <c r="H611" s="109">
        <f>SUM(J44)</f>
        <v>118627.69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138910.94</v>
      </c>
      <c r="H612" s="109">
        <f>F466</f>
        <v>138910.94000000041</v>
      </c>
      <c r="I612" s="121" t="s">
        <v>106</v>
      </c>
      <c r="J612" s="109">
        <f t="shared" ref="J612:J645" si="49">G612-H612</f>
        <v>-4.0745362639427185E-10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13375.57</v>
      </c>
      <c r="H613" s="109">
        <f>G466</f>
        <v>13375.570000000007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420</v>
      </c>
      <c r="H614" s="109">
        <f>H466</f>
        <v>420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118627.69</v>
      </c>
      <c r="H616" s="109">
        <f>J466</f>
        <v>118627.69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5445863.6700000009</v>
      </c>
      <c r="H617" s="104">
        <f>SUM(F458)</f>
        <v>5445863.6699999999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132558.87</v>
      </c>
      <c r="H618" s="104">
        <f>SUM(G458)</f>
        <v>132558.87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436437.62</v>
      </c>
      <c r="H619" s="104">
        <f>SUM(H458)</f>
        <v>436437.62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5397377.7199999997</v>
      </c>
      <c r="H622" s="104">
        <f>SUM(F462)</f>
        <v>5397377.7199999997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439661.75000000006</v>
      </c>
      <c r="H623" s="104">
        <f>SUM(H462)</f>
        <v>439661.75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37509.78</v>
      </c>
      <c r="H624" s="104">
        <f>I361</f>
        <v>37509.78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124598.84</v>
      </c>
      <c r="H625" s="104">
        <f>SUM(G462)</f>
        <v>124598.84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45688.32</v>
      </c>
      <c r="H629" s="104">
        <f>SUM(F451)</f>
        <v>45688.32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72939.37</v>
      </c>
      <c r="H630" s="104">
        <f>SUM(G451)</f>
        <v>72939.37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118627.69</v>
      </c>
      <c r="H632" s="104">
        <f>SUM(I451)</f>
        <v>118627.69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187989.27</v>
      </c>
      <c r="H637" s="104">
        <f>L200+L218+L236</f>
        <v>187989.27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92748.239999999991</v>
      </c>
      <c r="H638" s="104">
        <f>(J249+J330)-(J247+J328)</f>
        <v>92748.24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53166.45</v>
      </c>
      <c r="H639" s="104">
        <f>H588</f>
        <v>53166.450000000004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42011.199999999997</v>
      </c>
      <c r="H640" s="104">
        <f>I588</f>
        <v>42011.200000000004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92811.62</v>
      </c>
      <c r="H641" s="104">
        <f>J588</f>
        <v>92811.62000000001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4100</v>
      </c>
      <c r="H642" s="104">
        <f>K255+K337</f>
        <v>4100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2175609.2199999997</v>
      </c>
      <c r="G650" s="19">
        <f>(L221+L301+L351)</f>
        <v>1216610.3499999999</v>
      </c>
      <c r="H650" s="19">
        <f>(L239+L320+L352)</f>
        <v>2152574.5</v>
      </c>
      <c r="I650" s="19">
        <f>SUM(F650:H650)</f>
        <v>5544794.0699999994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18197.206209187822</v>
      </c>
      <c r="G651" s="19">
        <f>(L351/IF(SUM(L350:L352)=0,1,SUM(L350:L352))*(SUM(G89:G102)))</f>
        <v>11664.887489559293</v>
      </c>
      <c r="H651" s="19">
        <f>(L352/IF(SUM(L350:L352)=0,1,SUM(L350:L352))*(SUM(G89:G102)))</f>
        <v>16797.426301252886</v>
      </c>
      <c r="I651" s="19">
        <f>SUM(F651:H651)</f>
        <v>46659.520000000004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53166.45</v>
      </c>
      <c r="G652" s="19">
        <f>(L218+L298)-(J218+J298)</f>
        <v>42011.199999999997</v>
      </c>
      <c r="H652" s="19">
        <f>(L236+L317)-(J236+J317)</f>
        <v>92811.62</v>
      </c>
      <c r="I652" s="19">
        <f>SUM(F652:H652)</f>
        <v>187989.27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49714.789999999994</v>
      </c>
      <c r="G653" s="200">
        <f>SUM(G565:G577)+SUM(I592:I594)+L602</f>
        <v>50502.929999999993</v>
      </c>
      <c r="H653" s="200">
        <f>SUM(H565:H577)+SUM(J592:J594)+L603</f>
        <v>469412.42</v>
      </c>
      <c r="I653" s="19">
        <f>SUM(F653:H653)</f>
        <v>569630.14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2054530.7737908119</v>
      </c>
      <c r="G654" s="19">
        <f>G650-SUM(G651:G653)</f>
        <v>1112431.3325104406</v>
      </c>
      <c r="H654" s="19">
        <f>H650-SUM(H651:H653)</f>
        <v>1573553.0336987472</v>
      </c>
      <c r="I654" s="19">
        <f>I650-SUM(I651:I653)</f>
        <v>4740515.1399999997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135.38</v>
      </c>
      <c r="G655" s="249">
        <v>102.17</v>
      </c>
      <c r="H655" s="249">
        <v>121.13</v>
      </c>
      <c r="I655" s="19">
        <f>SUM(F655:H655)</f>
        <v>358.68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15176.03</v>
      </c>
      <c r="G657" s="19">
        <f>ROUND(G654/G655,2)</f>
        <v>10888.04</v>
      </c>
      <c r="H657" s="19">
        <f>ROUND(H654/H655,2)</f>
        <v>12990.61</v>
      </c>
      <c r="I657" s="19">
        <f>ROUND(I654/I655,2)</f>
        <v>13216.56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-7.3</v>
      </c>
      <c r="I660" s="19">
        <f>SUM(F660:H660)</f>
        <v>-7.3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15176.03</v>
      </c>
      <c r="G662" s="19">
        <f>ROUND((G654+G659)/(G655+G660),2)</f>
        <v>10888.04</v>
      </c>
      <c r="H662" s="19">
        <f>ROUND((H654+H659)/(H655+H660),2)</f>
        <v>13823.71</v>
      </c>
      <c r="I662" s="19">
        <f>ROUND((I654+I659)/(I655+I660),2)</f>
        <v>13491.14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7CBE-9232-4289-B7FF-634DF082199C}">
  <sheetPr>
    <tabColor indexed="20"/>
  </sheetPr>
  <dimension ref="A1:C52"/>
  <sheetViews>
    <sheetView workbookViewId="0">
      <selection activeCell="B7" sqref="B7:C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Lisbon Reg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1657475.29</v>
      </c>
      <c r="C9" s="230">
        <f>'DOE25'!G189+'DOE25'!G207+'DOE25'!G225+'DOE25'!G268+'DOE25'!G287+'DOE25'!G306</f>
        <v>713667.97</v>
      </c>
    </row>
    <row r="10" spans="1:3" x14ac:dyDescent="0.2">
      <c r="A10" t="s">
        <v>810</v>
      </c>
      <c r="B10" s="241">
        <v>1631742.79</v>
      </c>
      <c r="C10" s="241">
        <v>711699.43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25732.5</v>
      </c>
      <c r="C12" s="241">
        <v>1968.54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1657475.29</v>
      </c>
      <c r="C13" s="232">
        <f>SUM(C10:C12)</f>
        <v>713667.97000000009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461918.79000000004</v>
      </c>
      <c r="C18" s="230">
        <f>'DOE25'!G190+'DOE25'!G208+'DOE25'!G226+'DOE25'!G269+'DOE25'!G288+'DOE25'!G307</f>
        <v>177716.84</v>
      </c>
    </row>
    <row r="19" spans="1:3" x14ac:dyDescent="0.2">
      <c r="A19" t="s">
        <v>810</v>
      </c>
      <c r="B19" s="241">
        <v>274243.36</v>
      </c>
      <c r="C19" s="241">
        <v>100204</v>
      </c>
    </row>
    <row r="20" spans="1:3" x14ac:dyDescent="0.2">
      <c r="A20" t="s">
        <v>811</v>
      </c>
      <c r="B20" s="241">
        <v>178194.43</v>
      </c>
      <c r="C20" s="241">
        <v>72632.850000000006</v>
      </c>
    </row>
    <row r="21" spans="1:3" x14ac:dyDescent="0.2">
      <c r="A21" t="s">
        <v>812</v>
      </c>
      <c r="B21" s="241">
        <v>9481</v>
      </c>
      <c r="C21" s="241">
        <v>4879.99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461918.79</v>
      </c>
      <c r="C22" s="232">
        <f>SUM(C19:C21)</f>
        <v>177716.84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108163.5</v>
      </c>
      <c r="C27" s="235">
        <f>'DOE25'!G191+'DOE25'!G209+'DOE25'!G227+'DOE25'!G270+'DOE25'!G289+'DOE25'!G308</f>
        <v>34406.29</v>
      </c>
    </row>
    <row r="28" spans="1:3" x14ac:dyDescent="0.2">
      <c r="A28" t="s">
        <v>810</v>
      </c>
      <c r="B28" s="241">
        <v>108163.5</v>
      </c>
      <c r="C28" s="241">
        <v>34406.29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108163.5</v>
      </c>
      <c r="C31" s="232">
        <f>SUM(C28:C30)</f>
        <v>34406.29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59988</v>
      </c>
      <c r="C36" s="236">
        <f>'DOE25'!G192+'DOE25'!G210+'DOE25'!G228+'DOE25'!G271+'DOE25'!G290+'DOE25'!G309</f>
        <v>8330.76</v>
      </c>
    </row>
    <row r="37" spans="1:3" x14ac:dyDescent="0.2">
      <c r="A37" t="s">
        <v>810</v>
      </c>
      <c r="B37" s="241">
        <v>59988</v>
      </c>
      <c r="C37" s="241">
        <v>8330.76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59988</v>
      </c>
      <c r="C40" s="232">
        <f>SUM(C37:C39)</f>
        <v>8330.76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17A9-B0C1-4C72-A4BA-1A9309E72DB3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Lisbon Reg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3447745.23</v>
      </c>
      <c r="D5" s="20">
        <f>SUM('DOE25'!L189:L192)+SUM('DOE25'!L207:L210)+SUM('DOE25'!L225:L228)-F5-G5</f>
        <v>3437459.85</v>
      </c>
      <c r="E5" s="244"/>
      <c r="F5" s="256">
        <f>SUM('DOE25'!J189:J192)+SUM('DOE25'!J207:J210)+SUM('DOE25'!J225:J228)</f>
        <v>8340.380000000001</v>
      </c>
      <c r="G5" s="53">
        <f>SUM('DOE25'!K189:K192)+SUM('DOE25'!K207:K210)+SUM('DOE25'!K225:K228)</f>
        <v>1945</v>
      </c>
      <c r="H5" s="260"/>
    </row>
    <row r="6" spans="1:9" x14ac:dyDescent="0.2">
      <c r="A6" s="32">
        <v>2100</v>
      </c>
      <c r="B6" t="s">
        <v>832</v>
      </c>
      <c r="C6" s="246">
        <f t="shared" si="0"/>
        <v>327976.94</v>
      </c>
      <c r="D6" s="20">
        <f>'DOE25'!L194+'DOE25'!L212+'DOE25'!L230-F6-G6</f>
        <v>327976.94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65579.860000000015</v>
      </c>
      <c r="D7" s="20">
        <f>'DOE25'!L195+'DOE25'!L213+'DOE25'!L231-F7-G7</f>
        <v>55472.23000000001</v>
      </c>
      <c r="E7" s="244"/>
      <c r="F7" s="256">
        <f>'DOE25'!J195+'DOE25'!J213+'DOE25'!J231</f>
        <v>0</v>
      </c>
      <c r="G7" s="53">
        <f>'DOE25'!K195+'DOE25'!K213+'DOE25'!K231</f>
        <v>10107.630000000001</v>
      </c>
      <c r="H7" s="260"/>
    </row>
    <row r="8" spans="1:9" x14ac:dyDescent="0.2">
      <c r="A8" s="32">
        <v>2300</v>
      </c>
      <c r="B8" t="s">
        <v>833</v>
      </c>
      <c r="C8" s="246">
        <f t="shared" si="0"/>
        <v>155547.62</v>
      </c>
      <c r="D8" s="244"/>
      <c r="E8" s="20">
        <f>'DOE25'!L196+'DOE25'!L214+'DOE25'!L232-F8-G8-D9-D11</f>
        <v>138379.38999999998</v>
      </c>
      <c r="F8" s="256">
        <f>'DOE25'!J196+'DOE25'!J214+'DOE25'!J232</f>
        <v>0</v>
      </c>
      <c r="G8" s="53">
        <f>'DOE25'!K196+'DOE25'!K214+'DOE25'!K232</f>
        <v>17168.23</v>
      </c>
      <c r="H8" s="260"/>
    </row>
    <row r="9" spans="1:9" x14ac:dyDescent="0.2">
      <c r="A9" s="32">
        <v>2310</v>
      </c>
      <c r="B9" t="s">
        <v>849</v>
      </c>
      <c r="C9" s="246">
        <f t="shared" si="0"/>
        <v>48621.13</v>
      </c>
      <c r="D9" s="245">
        <v>48621.13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13657.83</v>
      </c>
      <c r="D10" s="244"/>
      <c r="E10" s="245">
        <v>13657.83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27158.400000000001</v>
      </c>
      <c r="D11" s="245">
        <v>27158.400000000001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271581.71999999997</v>
      </c>
      <c r="D12" s="20">
        <f>'DOE25'!L197+'DOE25'!L215+'DOE25'!L233-F12-G12</f>
        <v>264458.53999999998</v>
      </c>
      <c r="E12" s="244"/>
      <c r="F12" s="256">
        <f>'DOE25'!J197+'DOE25'!J215+'DOE25'!J233</f>
        <v>3569.9999999999995</v>
      </c>
      <c r="G12" s="53">
        <f>'DOE25'!K197+'DOE25'!K215+'DOE25'!K233</f>
        <v>3553.1800000000003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342561.81</v>
      </c>
      <c r="D14" s="20">
        <f>'DOE25'!L199+'DOE25'!L217+'DOE25'!L235-F14-G14</f>
        <v>341139.33</v>
      </c>
      <c r="E14" s="244"/>
      <c r="F14" s="256">
        <f>'DOE25'!J199+'DOE25'!J217+'DOE25'!J235</f>
        <v>1422.48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187989.27</v>
      </c>
      <c r="D15" s="20">
        <f>'DOE25'!L200+'DOE25'!L218+'DOE25'!L236-F15-G15</f>
        <v>187989.27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119542.37000000001</v>
      </c>
      <c r="D16" s="244"/>
      <c r="E16" s="20">
        <f>'DOE25'!L201+'DOE25'!L219+'DOE25'!L237-F16-G16</f>
        <v>61098.600000000006</v>
      </c>
      <c r="F16" s="256">
        <f>'DOE25'!J201+'DOE25'!J219+'DOE25'!J237</f>
        <v>58443.770000000004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398973.37</v>
      </c>
      <c r="D25" s="244"/>
      <c r="E25" s="244"/>
      <c r="F25" s="259"/>
      <c r="G25" s="257"/>
      <c r="H25" s="258">
        <f>'DOE25'!L252+'DOE25'!L253+'DOE25'!L333+'DOE25'!L334</f>
        <v>398973.37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91995.89</v>
      </c>
      <c r="D29" s="20">
        <f>'DOE25'!L350+'DOE25'!L351+'DOE25'!L352-'DOE25'!I359-F29-G29</f>
        <v>90372.9</v>
      </c>
      <c r="E29" s="244"/>
      <c r="F29" s="256">
        <f>'DOE25'!J350+'DOE25'!J351+'DOE25'!J352</f>
        <v>1622.99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439661.75000000006</v>
      </c>
      <c r="D31" s="20">
        <f>'DOE25'!L282+'DOE25'!L301+'DOE25'!L320+'DOE25'!L325+'DOE25'!L326+'DOE25'!L327-F31-G31</f>
        <v>408377.81000000006</v>
      </c>
      <c r="E31" s="244"/>
      <c r="F31" s="256">
        <f>'DOE25'!J282+'DOE25'!J301+'DOE25'!J320+'DOE25'!J325+'DOE25'!J326+'DOE25'!J327</f>
        <v>20971.61</v>
      </c>
      <c r="G31" s="53">
        <f>'DOE25'!K282+'DOE25'!K301+'DOE25'!K320+'DOE25'!K325+'DOE25'!K326+'DOE25'!K327</f>
        <v>10312.33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5189026.4000000004</v>
      </c>
      <c r="E33" s="247">
        <f>SUM(E5:E31)</f>
        <v>213135.81999999998</v>
      </c>
      <c r="F33" s="247">
        <f>SUM(F5:F31)</f>
        <v>94371.23000000001</v>
      </c>
      <c r="G33" s="247">
        <f>SUM(G5:G31)</f>
        <v>43086.37</v>
      </c>
      <c r="H33" s="247">
        <f>SUM(H5:H31)</f>
        <v>398973.37</v>
      </c>
    </row>
    <row r="35" spans="2:8" ht="12" thickBot="1" x14ac:dyDescent="0.25">
      <c r="B35" s="254" t="s">
        <v>878</v>
      </c>
      <c r="D35" s="255">
        <f>E33</f>
        <v>213135.81999999998</v>
      </c>
      <c r="E35" s="250"/>
    </row>
    <row r="36" spans="2:8" ht="12" thickTop="1" x14ac:dyDescent="0.2">
      <c r="B36" t="s">
        <v>846</v>
      </c>
      <c r="D36" s="20">
        <f>D33</f>
        <v>5189026.4000000004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0775-D395-4B08-810C-F6E38423C46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262897.21999999997</v>
      </c>
      <c r="D9" s="95">
        <f>'DOE25'!G9</f>
        <v>-2931.39</v>
      </c>
      <c r="E9" s="95">
        <f>'DOE25'!H9</f>
        <v>-127190.68</v>
      </c>
      <c r="F9" s="95">
        <f>'DOE25'!I9</f>
        <v>0</v>
      </c>
      <c r="G9" s="95">
        <f>'DOE25'!J9</f>
        <v>118627.69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12906.62</v>
      </c>
      <c r="E13" s="95">
        <f>'DOE25'!H13</f>
        <v>127610.68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11661</v>
      </c>
      <c r="D14" s="95">
        <f>'DOE25'!G14</f>
        <v>3400.34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274558.21999999997</v>
      </c>
      <c r="D19" s="41">
        <f>SUM(D9:D18)</f>
        <v>13375.570000000002</v>
      </c>
      <c r="E19" s="41">
        <f>SUM(E9:E18)</f>
        <v>420</v>
      </c>
      <c r="F19" s="41">
        <f>SUM(F9:F18)</f>
        <v>0</v>
      </c>
      <c r="G19" s="41">
        <f>SUM(G9:G18)</f>
        <v>118627.69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135647.28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135647.28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13375.57</v>
      </c>
      <c r="E40" s="95">
        <f>'DOE25'!H41</f>
        <v>420</v>
      </c>
      <c r="F40" s="95">
        <f>'DOE25'!I41</f>
        <v>0</v>
      </c>
      <c r="G40" s="95">
        <f>'DOE25'!J41</f>
        <v>118627.69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118910.94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138910.94</v>
      </c>
      <c r="D42" s="41">
        <f>SUM(D34:D41)</f>
        <v>13375.57</v>
      </c>
      <c r="E42" s="41">
        <f>SUM(E34:E41)</f>
        <v>420</v>
      </c>
      <c r="F42" s="41">
        <f>SUM(F34:F41)</f>
        <v>0</v>
      </c>
      <c r="G42" s="41">
        <f>SUM(G34:G41)</f>
        <v>118627.69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274558.21999999997</v>
      </c>
      <c r="D43" s="41">
        <f>D42+D32</f>
        <v>13375.57</v>
      </c>
      <c r="E43" s="41">
        <f>E42+E32</f>
        <v>420</v>
      </c>
      <c r="F43" s="41">
        <f>F42+F32</f>
        <v>0</v>
      </c>
      <c r="G43" s="41">
        <f>G42+G32</f>
        <v>118627.69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2023981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592006.87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787.86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46659.519999999997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70422.05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663216.78</v>
      </c>
      <c r="D54" s="130">
        <f>SUM(D49:D53)</f>
        <v>46659.519999999997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2687197.7800000003</v>
      </c>
      <c r="D55" s="22">
        <f>D48+D54</f>
        <v>46659.519999999997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1951591.33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412374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70783.67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2434749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104543.74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134211.10999999999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18597.060000000001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7020</v>
      </c>
      <c r="D69" s="95">
        <f>SUM('DOE25'!G123:G127)</f>
        <v>1688.26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264371.90999999997</v>
      </c>
      <c r="D70" s="130">
        <f>SUM(D64:D69)</f>
        <v>1688.26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2699120.91</v>
      </c>
      <c r="D73" s="130">
        <f>SUM(D71:D72)+D70+D62</f>
        <v>1688.26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52561.03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58611.22</v>
      </c>
      <c r="D80" s="95">
        <f>SUM('DOE25'!G145:G153)</f>
        <v>80111.09</v>
      </c>
      <c r="E80" s="95">
        <f>SUM('DOE25'!H145:H153)</f>
        <v>383876.58999999997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933.76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59544.98</v>
      </c>
      <c r="D83" s="131">
        <f>SUM(D77:D82)</f>
        <v>80111.09</v>
      </c>
      <c r="E83" s="131">
        <f>SUM(E77:E82)</f>
        <v>436437.62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4100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4100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5445863.6700000009</v>
      </c>
      <c r="D96" s="86">
        <f>D55+D73+D83+D95</f>
        <v>132558.87</v>
      </c>
      <c r="E96" s="86">
        <f>E55+E73+E83+E95</f>
        <v>436437.62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2307603.6100000003</v>
      </c>
      <c r="D101" s="24" t="s">
        <v>312</v>
      </c>
      <c r="E101" s="95">
        <f>('DOE25'!L268)+('DOE25'!L287)+('DOE25'!L306)</f>
        <v>97445.150000000009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851048.77</v>
      </c>
      <c r="D102" s="24" t="s">
        <v>312</v>
      </c>
      <c r="E102" s="95">
        <f>('DOE25'!L269)+('DOE25'!L288)+('DOE25'!L307)</f>
        <v>316905.55000000005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189244.9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99847.95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13770.869999999999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3447745.2300000004</v>
      </c>
      <c r="D107" s="86">
        <f>SUM(D101:D106)</f>
        <v>0</v>
      </c>
      <c r="E107" s="86">
        <f>SUM(E101:E106)</f>
        <v>428121.57000000007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327976.94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65579.860000000015</v>
      </c>
      <c r="D111" s="24" t="s">
        <v>312</v>
      </c>
      <c r="E111" s="95">
        <f>+('DOE25'!L274)+('DOE25'!L293)+('DOE25'!L312)</f>
        <v>3467.83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231327.15</v>
      </c>
      <c r="D112" s="24" t="s">
        <v>312</v>
      </c>
      <c r="E112" s="95">
        <f>+('DOE25'!L275)+('DOE25'!L294)+('DOE25'!L313)</f>
        <v>8072.35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271581.71999999997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342561.81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187989.27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119542.37000000001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124598.84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1546559.12</v>
      </c>
      <c r="D120" s="86">
        <f>SUM(D110:D119)</f>
        <v>124598.84</v>
      </c>
      <c r="E120" s="86">
        <f>SUM(E110:E119)</f>
        <v>11540.18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283266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115707.37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4100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403073.37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5397377.7200000007</v>
      </c>
      <c r="D137" s="86">
        <f>(D107+D120+D136)</f>
        <v>124598.84</v>
      </c>
      <c r="E137" s="86">
        <f>(E107+E120+E136)</f>
        <v>439661.75000000006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2//1993</v>
      </c>
      <c r="C144" s="152" t="str">
        <f>'DOE25'!G481</f>
        <v>7//2002</v>
      </c>
      <c r="D144" s="152" t="str">
        <f>'DOE25'!H481</f>
        <v>9//2008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2//2013</v>
      </c>
      <c r="C145" s="152" t="str">
        <f>'DOE25'!G482</f>
        <v>8//2012</v>
      </c>
      <c r="D145" s="152" t="str">
        <f>'DOE25'!H482</f>
        <v>9//2013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979939.45</v>
      </c>
      <c r="C146" s="137">
        <f>'DOE25'!G483</f>
        <v>1995190</v>
      </c>
      <c r="D146" s="137">
        <f>'DOE25'!H483</f>
        <v>197233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8.5</v>
      </c>
      <c r="C147" s="137">
        <f>'DOE25'!G484</f>
        <v>3.8</v>
      </c>
      <c r="D147" s="137">
        <f>'DOE25'!H484</f>
        <v>3.88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64017.599999999999</v>
      </c>
      <c r="C148" s="137">
        <f>'DOE25'!G485</f>
        <v>695000</v>
      </c>
      <c r="D148" s="137">
        <f>'DOE25'!H485</f>
        <v>157786.4</v>
      </c>
      <c r="E148" s="137">
        <f>'DOE25'!I485</f>
        <v>0</v>
      </c>
      <c r="F148" s="137">
        <f>'DOE25'!J485</f>
        <v>0</v>
      </c>
      <c r="G148" s="138">
        <f>SUM(B148:F148)</f>
        <v>916804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23819.4</v>
      </c>
      <c r="C150" s="137">
        <f>'DOE25'!G487</f>
        <v>220000</v>
      </c>
      <c r="D150" s="137">
        <f>'DOE25'!H487</f>
        <v>39446.6</v>
      </c>
      <c r="E150" s="137">
        <f>'DOE25'!I487</f>
        <v>0</v>
      </c>
      <c r="F150" s="137">
        <f>'DOE25'!J487</f>
        <v>0</v>
      </c>
      <c r="G150" s="138">
        <f t="shared" si="0"/>
        <v>283266</v>
      </c>
    </row>
    <row r="151" spans="1:7" x14ac:dyDescent="0.2">
      <c r="A151" s="22" t="s">
        <v>35</v>
      </c>
      <c r="B151" s="137">
        <f>'DOE25'!F488</f>
        <v>40198.199999999997</v>
      </c>
      <c r="C151" s="137">
        <f>'DOE25'!G488</f>
        <v>475000</v>
      </c>
      <c r="D151" s="137">
        <f>'DOE25'!H488</f>
        <v>118339.8</v>
      </c>
      <c r="E151" s="137">
        <f>'DOE25'!I488</f>
        <v>0</v>
      </c>
      <c r="F151" s="137">
        <f>'DOE25'!J488</f>
        <v>0</v>
      </c>
      <c r="G151" s="138">
        <f t="shared" si="0"/>
        <v>633538</v>
      </c>
    </row>
    <row r="152" spans="1:7" x14ac:dyDescent="0.2">
      <c r="A152" s="22" t="s">
        <v>36</v>
      </c>
      <c r="B152" s="137">
        <f>'DOE25'!F489</f>
        <v>169801.8</v>
      </c>
      <c r="C152" s="137">
        <f>'DOE25'!G489</f>
        <v>19300</v>
      </c>
      <c r="D152" s="137">
        <f>'DOE25'!H489</f>
        <v>9179.7199999999993</v>
      </c>
      <c r="E152" s="137">
        <f>'DOE25'!I489</f>
        <v>0</v>
      </c>
      <c r="F152" s="137">
        <f>'DOE25'!J489</f>
        <v>0</v>
      </c>
      <c r="G152" s="138">
        <f t="shared" si="0"/>
        <v>198281.52</v>
      </c>
    </row>
    <row r="153" spans="1:7" x14ac:dyDescent="0.2">
      <c r="A153" s="22" t="s">
        <v>37</v>
      </c>
      <c r="B153" s="137">
        <f>'DOE25'!F490</f>
        <v>210000</v>
      </c>
      <c r="C153" s="137">
        <f>'DOE25'!G490</f>
        <v>494300</v>
      </c>
      <c r="D153" s="137">
        <f>'DOE25'!H490</f>
        <v>127519.52</v>
      </c>
      <c r="E153" s="137">
        <f>'DOE25'!I490</f>
        <v>0</v>
      </c>
      <c r="F153" s="137">
        <f>'DOE25'!J490</f>
        <v>0</v>
      </c>
      <c r="G153" s="138">
        <f t="shared" si="0"/>
        <v>831819.52</v>
      </c>
    </row>
    <row r="154" spans="1:7" x14ac:dyDescent="0.2">
      <c r="A154" s="22" t="s">
        <v>38</v>
      </c>
      <c r="B154" s="137">
        <f>'DOE25'!F491</f>
        <v>20930.7</v>
      </c>
      <c r="C154" s="137">
        <f>'DOE25'!G491</f>
        <v>230000</v>
      </c>
      <c r="D154" s="137">
        <f>'DOE25'!H491</f>
        <v>39446.6</v>
      </c>
      <c r="E154" s="137">
        <f>'DOE25'!I491</f>
        <v>0</v>
      </c>
      <c r="F154" s="137">
        <f>'DOE25'!J491</f>
        <v>0</v>
      </c>
      <c r="G154" s="138">
        <f t="shared" si="0"/>
        <v>290377.3</v>
      </c>
    </row>
    <row r="155" spans="1:7" x14ac:dyDescent="0.2">
      <c r="A155" s="22" t="s">
        <v>39</v>
      </c>
      <c r="B155" s="137">
        <f>'DOE25'!F492</f>
        <v>84069.3</v>
      </c>
      <c r="C155" s="137">
        <f>'DOE25'!G492</f>
        <v>14400</v>
      </c>
      <c r="D155" s="137">
        <f>'DOE25'!H492</f>
        <v>4585.67</v>
      </c>
      <c r="E155" s="137">
        <f>'DOE25'!I492</f>
        <v>0</v>
      </c>
      <c r="F155" s="137">
        <f>'DOE25'!J492</f>
        <v>0</v>
      </c>
      <c r="G155" s="138">
        <f t="shared" si="0"/>
        <v>103054.97</v>
      </c>
    </row>
    <row r="156" spans="1:7" x14ac:dyDescent="0.2">
      <c r="A156" s="22" t="s">
        <v>269</v>
      </c>
      <c r="B156" s="137">
        <f>'DOE25'!F493</f>
        <v>105000</v>
      </c>
      <c r="C156" s="137">
        <f>'DOE25'!G493</f>
        <v>244400</v>
      </c>
      <c r="D156" s="137">
        <f>'DOE25'!H493</f>
        <v>44032.27</v>
      </c>
      <c r="E156" s="137">
        <f>'DOE25'!I493</f>
        <v>0</v>
      </c>
      <c r="F156" s="137">
        <f>'DOE25'!J493</f>
        <v>0</v>
      </c>
      <c r="G156" s="138">
        <f t="shared" si="0"/>
        <v>393432.27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2FF2-1FE4-44AC-934A-179CD122FB23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Lisbon Reg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15176</v>
      </c>
    </row>
    <row r="5" spans="1:4" x14ac:dyDescent="0.2">
      <c r="B5" t="s">
        <v>735</v>
      </c>
      <c r="C5" s="179">
        <f>IF('DOE25'!G655+'DOE25'!G660=0,0,ROUND('DOE25'!G662,0))</f>
        <v>10888</v>
      </c>
    </row>
    <row r="6" spans="1:4" x14ac:dyDescent="0.2">
      <c r="B6" t="s">
        <v>62</v>
      </c>
      <c r="C6" s="179">
        <f>IF('DOE25'!H655+'DOE25'!H660=0,0,ROUND('DOE25'!H662,0))</f>
        <v>13824</v>
      </c>
    </row>
    <row r="7" spans="1:4" x14ac:dyDescent="0.2">
      <c r="B7" t="s">
        <v>736</v>
      </c>
      <c r="C7" s="179">
        <f>IF('DOE25'!I655+'DOE25'!I660=0,0,ROUND('DOE25'!I662,0))</f>
        <v>13491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2405049</v>
      </c>
      <c r="D10" s="182">
        <f>ROUND((C10/$C$28)*100,1)</f>
        <v>42.7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1167954</v>
      </c>
      <c r="D11" s="182">
        <f>ROUND((C11/$C$28)*100,1)</f>
        <v>20.8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189245</v>
      </c>
      <c r="D12" s="182">
        <f>ROUND((C12/$C$28)*100,1)</f>
        <v>3.4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99848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327977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69048</v>
      </c>
      <c r="D16" s="182">
        <f t="shared" si="0"/>
        <v>1.2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358942</v>
      </c>
      <c r="D17" s="182">
        <f t="shared" si="0"/>
        <v>6.4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271582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342562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187989</v>
      </c>
      <c r="D21" s="182">
        <f t="shared" si="0"/>
        <v>3.3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13771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115707</v>
      </c>
      <c r="D25" s="182">
        <f t="shared" si="0"/>
        <v>2.1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77939.48000000001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5627613.4800000004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5627613.4800000004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283266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2023981</v>
      </c>
      <c r="D35" s="182">
        <f t="shared" ref="D35:D40" si="1">ROUND((C35/$C$41)*100,1)</f>
        <v>33.9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663216.78000000026</v>
      </c>
      <c r="D36" s="182">
        <f t="shared" si="1"/>
        <v>11.1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2434749</v>
      </c>
      <c r="D37" s="182">
        <f t="shared" si="1"/>
        <v>40.799999999999997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266060</v>
      </c>
      <c r="D38" s="182">
        <f t="shared" si="1"/>
        <v>4.5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576094</v>
      </c>
      <c r="D39" s="182">
        <f t="shared" si="1"/>
        <v>9.6999999999999993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5964100.7800000003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41E-1B22-49E9-967D-59E58D2F74A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Lisbon Reg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2011-08-19T12:06:29Z</cp:lastPrinted>
  <dcterms:created xsi:type="dcterms:W3CDTF">1997-12-04T19:04:30Z</dcterms:created>
  <dcterms:modified xsi:type="dcterms:W3CDTF">2025-01-10T20:07:18Z</dcterms:modified>
</cp:coreProperties>
</file>