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8ACF6C6-FB11-4DE1-A315-0D4BA9F0C3E2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CF75676E-CB97-409F-9027-16953E4168A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" i="1" l="1"/>
  <c r="G601" i="1"/>
  <c r="H516" i="1"/>
  <c r="I516" i="1"/>
  <c r="J511" i="1"/>
  <c r="I511" i="1"/>
  <c r="H511" i="1"/>
  <c r="G511" i="1"/>
  <c r="F511" i="1"/>
  <c r="F514" i="1"/>
  <c r="J458" i="1"/>
  <c r="H621" i="1" s="1"/>
  <c r="I274" i="1"/>
  <c r="H274" i="1"/>
  <c r="L274" i="1"/>
  <c r="E111" i="2" s="1"/>
  <c r="I269" i="1"/>
  <c r="J268" i="1"/>
  <c r="J282" i="1"/>
  <c r="I268" i="1"/>
  <c r="H268" i="1"/>
  <c r="H236" i="1"/>
  <c r="H218" i="1"/>
  <c r="I194" i="1"/>
  <c r="H200" i="1"/>
  <c r="H196" i="1"/>
  <c r="H194" i="1"/>
  <c r="L194" i="1" s="1"/>
  <c r="G196" i="1"/>
  <c r="G203" i="1" s="1"/>
  <c r="G249" i="1" s="1"/>
  <c r="G263" i="1" s="1"/>
  <c r="G195" i="1"/>
  <c r="F195" i="1"/>
  <c r="F196" i="1"/>
  <c r="L196" i="1" s="1"/>
  <c r="H151" i="1"/>
  <c r="H142" i="1"/>
  <c r="F102" i="1"/>
  <c r="F103" i="1" s="1"/>
  <c r="F9" i="1"/>
  <c r="C37" i="10"/>
  <c r="C60" i="2"/>
  <c r="B2" i="13"/>
  <c r="F8" i="13"/>
  <c r="G8" i="13"/>
  <c r="L214" i="1"/>
  <c r="L232" i="1"/>
  <c r="D39" i="13"/>
  <c r="F13" i="13"/>
  <c r="G13" i="13"/>
  <c r="L198" i="1"/>
  <c r="L216" i="1"/>
  <c r="L234" i="1"/>
  <c r="C19" i="10" s="1"/>
  <c r="E13" i="13"/>
  <c r="C13" i="13" s="1"/>
  <c r="F16" i="13"/>
  <c r="G16" i="13"/>
  <c r="L201" i="1"/>
  <c r="L219" i="1"/>
  <c r="E16" i="13" s="1"/>
  <c r="C16" i="13" s="1"/>
  <c r="L237" i="1"/>
  <c r="F5" i="13"/>
  <c r="G5" i="13"/>
  <c r="L189" i="1"/>
  <c r="L190" i="1"/>
  <c r="C11" i="10" s="1"/>
  <c r="L191" i="1"/>
  <c r="L192" i="1"/>
  <c r="C104" i="2"/>
  <c r="L207" i="1"/>
  <c r="L208" i="1"/>
  <c r="L209" i="1"/>
  <c r="C12" i="10" s="1"/>
  <c r="L210" i="1"/>
  <c r="L225" i="1"/>
  <c r="L226" i="1"/>
  <c r="L227" i="1"/>
  <c r="L239" i="1" s="1"/>
  <c r="L228" i="1"/>
  <c r="F6" i="13"/>
  <c r="G6" i="13"/>
  <c r="L212" i="1"/>
  <c r="L230" i="1"/>
  <c r="F7" i="13"/>
  <c r="G7" i="13"/>
  <c r="L195" i="1"/>
  <c r="L213" i="1"/>
  <c r="C16" i="10" s="1"/>
  <c r="L231" i="1"/>
  <c r="F12" i="13"/>
  <c r="G12" i="13"/>
  <c r="L197" i="1"/>
  <c r="L215" i="1"/>
  <c r="L233" i="1"/>
  <c r="F14" i="13"/>
  <c r="G14" i="13"/>
  <c r="L199" i="1"/>
  <c r="D14" i="13" s="1"/>
  <c r="C14" i="13" s="1"/>
  <c r="L217" i="1"/>
  <c r="C115" i="2" s="1"/>
  <c r="L235" i="1"/>
  <c r="F15" i="13"/>
  <c r="G15" i="13"/>
  <c r="L200" i="1"/>
  <c r="L218" i="1"/>
  <c r="L236" i="1"/>
  <c r="G641" i="1" s="1"/>
  <c r="J641" i="1" s="1"/>
  <c r="F17" i="13"/>
  <c r="G17" i="13"/>
  <c r="L243" i="1"/>
  <c r="C106" i="2" s="1"/>
  <c r="F18" i="13"/>
  <c r="D18" i="13" s="1"/>
  <c r="C18" i="13" s="1"/>
  <c r="G18" i="13"/>
  <c r="G33" i="13" s="1"/>
  <c r="L244" i="1"/>
  <c r="F19" i="13"/>
  <c r="G19" i="13"/>
  <c r="L245" i="1"/>
  <c r="C24" i="10" s="1"/>
  <c r="F29" i="13"/>
  <c r="G29" i="13"/>
  <c r="L350" i="1"/>
  <c r="H651" i="1" s="1"/>
  <c r="L354" i="1"/>
  <c r="C27" i="10" s="1"/>
  <c r="L351" i="1"/>
  <c r="L352" i="1"/>
  <c r="I359" i="1"/>
  <c r="J301" i="1"/>
  <c r="F31" i="13" s="1"/>
  <c r="J320" i="1"/>
  <c r="K282" i="1"/>
  <c r="K301" i="1"/>
  <c r="G31" i="13" s="1"/>
  <c r="K320" i="1"/>
  <c r="L269" i="1"/>
  <c r="E102" i="2"/>
  <c r="L270" i="1"/>
  <c r="L271" i="1"/>
  <c r="L273" i="1"/>
  <c r="E110" i="2" s="1"/>
  <c r="L275" i="1"/>
  <c r="E112" i="2" s="1"/>
  <c r="L276" i="1"/>
  <c r="E113" i="2" s="1"/>
  <c r="L277" i="1"/>
  <c r="E114" i="2" s="1"/>
  <c r="L278" i="1"/>
  <c r="E115" i="2" s="1"/>
  <c r="L279" i="1"/>
  <c r="E116" i="2" s="1"/>
  <c r="L280" i="1"/>
  <c r="E117" i="2" s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L333" i="1"/>
  <c r="C32" i="10" s="1"/>
  <c r="L334" i="1"/>
  <c r="L247" i="1"/>
  <c r="C29" i="10" s="1"/>
  <c r="L328" i="1"/>
  <c r="F22" i="13" s="1"/>
  <c r="C22" i="13" s="1"/>
  <c r="C11" i="13"/>
  <c r="C10" i="13"/>
  <c r="C9" i="13"/>
  <c r="L353" i="1"/>
  <c r="B4" i="12"/>
  <c r="B36" i="12"/>
  <c r="C36" i="12"/>
  <c r="A40" i="12" s="1"/>
  <c r="B40" i="12"/>
  <c r="C40" i="12"/>
  <c r="B27" i="12"/>
  <c r="A31" i="12" s="1"/>
  <c r="C27" i="12"/>
  <c r="B31" i="12"/>
  <c r="C31" i="12"/>
  <c r="B9" i="12"/>
  <c r="B13" i="12"/>
  <c r="C9" i="12"/>
  <c r="C13" i="12"/>
  <c r="A13" i="12" s="1"/>
  <c r="B18" i="12"/>
  <c r="B22" i="12"/>
  <c r="C18" i="12"/>
  <c r="A22" i="12" s="1"/>
  <c r="C22" i="12"/>
  <c r="B1" i="12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51" i="2"/>
  <c r="G53" i="2"/>
  <c r="G54" i="2"/>
  <c r="G69" i="2"/>
  <c r="G70" i="2"/>
  <c r="G61" i="2"/>
  <c r="G62" i="2" s="1"/>
  <c r="G73" i="2" s="1"/>
  <c r="G88" i="2"/>
  <c r="G95" i="2" s="1"/>
  <c r="G89" i="2"/>
  <c r="G90" i="2"/>
  <c r="F2" i="11"/>
  <c r="L603" i="1"/>
  <c r="H653" i="1" s="1"/>
  <c r="L602" i="1"/>
  <c r="G653" i="1"/>
  <c r="L601" i="1"/>
  <c r="F653" i="1"/>
  <c r="C40" i="10"/>
  <c r="F52" i="1"/>
  <c r="F104" i="1" s="1"/>
  <c r="G52" i="1"/>
  <c r="D48" i="2" s="1"/>
  <c r="D55" i="2" s="1"/>
  <c r="H52" i="1"/>
  <c r="E48" i="2" s="1"/>
  <c r="E55" i="2" s="1"/>
  <c r="E96" i="2" s="1"/>
  <c r="I52" i="1"/>
  <c r="F71" i="1"/>
  <c r="C49" i="2"/>
  <c r="C51" i="2"/>
  <c r="C53" i="2"/>
  <c r="F86" i="1"/>
  <c r="C50" i="2" s="1"/>
  <c r="C54" i="2" s="1"/>
  <c r="G103" i="1"/>
  <c r="H71" i="1"/>
  <c r="E49" i="2" s="1"/>
  <c r="E54" i="2" s="1"/>
  <c r="H86" i="1"/>
  <c r="E50" i="2" s="1"/>
  <c r="H103" i="1"/>
  <c r="I103" i="1"/>
  <c r="I104" i="1"/>
  <c r="J103" i="1"/>
  <c r="F113" i="1"/>
  <c r="F128" i="1"/>
  <c r="G113" i="1"/>
  <c r="G128" i="1"/>
  <c r="G132" i="1" s="1"/>
  <c r="C38" i="10" s="1"/>
  <c r="H113" i="1"/>
  <c r="H132" i="1" s="1"/>
  <c r="H128" i="1"/>
  <c r="I113" i="1"/>
  <c r="I128" i="1"/>
  <c r="I132" i="1"/>
  <c r="J113" i="1"/>
  <c r="J128" i="1"/>
  <c r="J132" i="1"/>
  <c r="F139" i="1"/>
  <c r="F161" i="1" s="1"/>
  <c r="F154" i="1"/>
  <c r="G139" i="1"/>
  <c r="G161" i="1" s="1"/>
  <c r="G154" i="1"/>
  <c r="H139" i="1"/>
  <c r="H154" i="1"/>
  <c r="H161" i="1" s="1"/>
  <c r="I139" i="1"/>
  <c r="I154" i="1"/>
  <c r="I161" i="1" s="1"/>
  <c r="L242" i="1"/>
  <c r="L324" i="1"/>
  <c r="E105" i="2" s="1"/>
  <c r="L246" i="1"/>
  <c r="L260" i="1"/>
  <c r="L261" i="1"/>
  <c r="C26" i="10" s="1"/>
  <c r="L341" i="1"/>
  <c r="L342" i="1"/>
  <c r="I655" i="1"/>
  <c r="I660" i="1"/>
  <c r="F652" i="1"/>
  <c r="G652" i="1"/>
  <c r="I659" i="1"/>
  <c r="C6" i="10"/>
  <c r="C5" i="10"/>
  <c r="C42" i="10"/>
  <c r="L366" i="1"/>
  <c r="L367" i="1"/>
  <c r="L368" i="1"/>
  <c r="L374" i="1" s="1"/>
  <c r="G626" i="1" s="1"/>
  <c r="J626" i="1" s="1"/>
  <c r="L369" i="1"/>
  <c r="F126" i="2"/>
  <c r="F120" i="2"/>
  <c r="L370" i="1"/>
  <c r="L371" i="1"/>
  <c r="L372" i="1"/>
  <c r="B2" i="10"/>
  <c r="L336" i="1"/>
  <c r="L337" i="1"/>
  <c r="L338" i="1"/>
  <c r="E129" i="2" s="1"/>
  <c r="L339" i="1"/>
  <c r="K343" i="1"/>
  <c r="L511" i="1"/>
  <c r="F539" i="1" s="1"/>
  <c r="L512" i="1"/>
  <c r="F540" i="1" s="1"/>
  <c r="L513" i="1"/>
  <c r="F541" i="1"/>
  <c r="L516" i="1"/>
  <c r="G539" i="1" s="1"/>
  <c r="G542" i="1" s="1"/>
  <c r="L517" i="1"/>
  <c r="G540" i="1" s="1"/>
  <c r="L518" i="1"/>
  <c r="G541" i="1"/>
  <c r="K541" i="1" s="1"/>
  <c r="L521" i="1"/>
  <c r="L522" i="1"/>
  <c r="H540" i="1" s="1"/>
  <c r="H542" i="1" s="1"/>
  <c r="L523" i="1"/>
  <c r="L524" i="1" s="1"/>
  <c r="H541" i="1"/>
  <c r="L526" i="1"/>
  <c r="I539" i="1"/>
  <c r="L527" i="1"/>
  <c r="I540" i="1" s="1"/>
  <c r="I542" i="1" s="1"/>
  <c r="L528" i="1"/>
  <c r="I541" i="1" s="1"/>
  <c r="L531" i="1"/>
  <c r="J539" i="1" s="1"/>
  <c r="J542" i="1" s="1"/>
  <c r="L532" i="1"/>
  <c r="J540" i="1"/>
  <c r="L533" i="1"/>
  <c r="J541" i="1"/>
  <c r="E124" i="2"/>
  <c r="K262" i="1"/>
  <c r="L262" i="1" s="1"/>
  <c r="K263" i="1"/>
  <c r="J262" i="1"/>
  <c r="I262" i="1"/>
  <c r="H262" i="1"/>
  <c r="G262" i="1"/>
  <c r="F262" i="1"/>
  <c r="C124" i="2"/>
  <c r="C123" i="2"/>
  <c r="A1" i="2"/>
  <c r="A2" i="2"/>
  <c r="C9" i="2"/>
  <c r="D9" i="2"/>
  <c r="E9" i="2"/>
  <c r="E19" i="2" s="1"/>
  <c r="F9" i="2"/>
  <c r="I431" i="1"/>
  <c r="J9" i="1" s="1"/>
  <c r="C10" i="2"/>
  <c r="D10" i="2"/>
  <c r="E10" i="2"/>
  <c r="F10" i="2"/>
  <c r="F19" i="2" s="1"/>
  <c r="F12" i="2"/>
  <c r="F13" i="2"/>
  <c r="F14" i="2"/>
  <c r="F15" i="2"/>
  <c r="F16" i="2"/>
  <c r="F17" i="2"/>
  <c r="F18" i="2"/>
  <c r="I432" i="1"/>
  <c r="J10" i="1"/>
  <c r="G10" i="2"/>
  <c r="G14" i="2"/>
  <c r="G18" i="2"/>
  <c r="C11" i="2"/>
  <c r="C12" i="2"/>
  <c r="D12" i="2"/>
  <c r="E12" i="2"/>
  <c r="I433" i="1"/>
  <c r="J12" i="1" s="1"/>
  <c r="G12" i="2" s="1"/>
  <c r="C13" i="2"/>
  <c r="D13" i="2"/>
  <c r="E13" i="2"/>
  <c r="I434" i="1"/>
  <c r="J13" i="1"/>
  <c r="G13" i="2" s="1"/>
  <c r="C14" i="2"/>
  <c r="D14" i="2"/>
  <c r="E14" i="2"/>
  <c r="I435" i="1"/>
  <c r="J14" i="1"/>
  <c r="C16" i="2"/>
  <c r="C19" i="2" s="1"/>
  <c r="D16" i="2"/>
  <c r="E16" i="2"/>
  <c r="C17" i="2"/>
  <c r="D17" i="2"/>
  <c r="E17" i="2"/>
  <c r="I436" i="1"/>
  <c r="J17" i="1" s="1"/>
  <c r="G17" i="2" s="1"/>
  <c r="C18" i="2"/>
  <c r="D18" i="2"/>
  <c r="E18" i="2"/>
  <c r="I437" i="1"/>
  <c r="J18" i="1"/>
  <c r="C22" i="2"/>
  <c r="D22" i="2"/>
  <c r="D32" i="2" s="1"/>
  <c r="E22" i="2"/>
  <c r="E32" i="2" s="1"/>
  <c r="F22" i="2"/>
  <c r="F23" i="2"/>
  <c r="F32" i="2" s="1"/>
  <c r="F24" i="2"/>
  <c r="F25" i="2"/>
  <c r="F26" i="2"/>
  <c r="F27" i="2"/>
  <c r="F28" i="2"/>
  <c r="F29" i="2"/>
  <c r="F30" i="2"/>
  <c r="F31" i="2"/>
  <c r="I440" i="1"/>
  <c r="I444" i="1" s="1"/>
  <c r="I451" i="1" s="1"/>
  <c r="H632" i="1" s="1"/>
  <c r="C23" i="2"/>
  <c r="C32" i="2" s="1"/>
  <c r="D23" i="2"/>
  <c r="E23" i="2"/>
  <c r="I441" i="1"/>
  <c r="J24" i="1"/>
  <c r="G23" i="2"/>
  <c r="C24" i="2"/>
  <c r="D24" i="2"/>
  <c r="E24" i="2"/>
  <c r="I442" i="1"/>
  <c r="J25" i="1" s="1"/>
  <c r="G24" i="2" s="1"/>
  <c r="C25" i="2"/>
  <c r="D25" i="2"/>
  <c r="E25" i="2"/>
  <c r="C26" i="2"/>
  <c r="C27" i="2"/>
  <c r="C28" i="2"/>
  <c r="D28" i="2"/>
  <c r="E28" i="2"/>
  <c r="C29" i="2"/>
  <c r="D29" i="2"/>
  <c r="E29" i="2"/>
  <c r="C30" i="2"/>
  <c r="D30" i="2"/>
  <c r="E30" i="2"/>
  <c r="C31" i="2"/>
  <c r="D31" i="2"/>
  <c r="E31" i="2"/>
  <c r="I443" i="1"/>
  <c r="J32" i="1"/>
  <c r="G31" i="2" s="1"/>
  <c r="C34" i="2"/>
  <c r="C42" i="2" s="1"/>
  <c r="C43" i="2" s="1"/>
  <c r="D34" i="2"/>
  <c r="E34" i="2"/>
  <c r="E42" i="2" s="1"/>
  <c r="F34" i="2"/>
  <c r="F42" i="2" s="1"/>
  <c r="F43" i="2" s="1"/>
  <c r="C35" i="2"/>
  <c r="D35" i="2"/>
  <c r="E35" i="2"/>
  <c r="F35" i="2"/>
  <c r="C36" i="2"/>
  <c r="C37" i="2"/>
  <c r="C38" i="2"/>
  <c r="C40" i="2"/>
  <c r="C41" i="2"/>
  <c r="D36" i="2"/>
  <c r="D42" i="2" s="1"/>
  <c r="D43" i="2" s="1"/>
  <c r="E36" i="2"/>
  <c r="F36" i="2"/>
  <c r="F37" i="2"/>
  <c r="F38" i="2"/>
  <c r="F40" i="2"/>
  <c r="F41" i="2"/>
  <c r="I446" i="1"/>
  <c r="I450" i="1" s="1"/>
  <c r="J37" i="1"/>
  <c r="G36" i="2" s="1"/>
  <c r="D37" i="2"/>
  <c r="E37" i="2"/>
  <c r="E38" i="2"/>
  <c r="E40" i="2"/>
  <c r="E41" i="2"/>
  <c r="I447" i="1"/>
  <c r="J38" i="1" s="1"/>
  <c r="D38" i="2"/>
  <c r="D40" i="2"/>
  <c r="D41" i="2"/>
  <c r="I448" i="1"/>
  <c r="J40" i="1"/>
  <c r="G39" i="2"/>
  <c r="I449" i="1"/>
  <c r="J41" i="1" s="1"/>
  <c r="G40" i="2" s="1"/>
  <c r="F48" i="2"/>
  <c r="E51" i="2"/>
  <c r="E53" i="2"/>
  <c r="D51" i="2"/>
  <c r="D54" i="2" s="1"/>
  <c r="D52" i="2"/>
  <c r="D53" i="2"/>
  <c r="F51" i="2"/>
  <c r="F53" i="2"/>
  <c r="F54" i="2" s="1"/>
  <c r="F55" i="2" s="1"/>
  <c r="C58" i="2"/>
  <c r="C59" i="2"/>
  <c r="C62" i="2" s="1"/>
  <c r="C61" i="2"/>
  <c r="D61" i="2"/>
  <c r="E61" i="2"/>
  <c r="E62" i="2" s="1"/>
  <c r="F61" i="2"/>
  <c r="F62" i="2" s="1"/>
  <c r="D62" i="2"/>
  <c r="C64" i="2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C71" i="2"/>
  <c r="D71" i="2"/>
  <c r="E71" i="2"/>
  <c r="C72" i="2"/>
  <c r="E72" i="2"/>
  <c r="C77" i="2"/>
  <c r="E77" i="2"/>
  <c r="E83" i="2" s="1"/>
  <c r="F77" i="2"/>
  <c r="F83" i="2" s="1"/>
  <c r="F79" i="2"/>
  <c r="F80" i="2"/>
  <c r="F81" i="2"/>
  <c r="C79" i="2"/>
  <c r="E79" i="2"/>
  <c r="C80" i="2"/>
  <c r="C81" i="2"/>
  <c r="C83" i="2" s="1"/>
  <c r="C82" i="2"/>
  <c r="D80" i="2"/>
  <c r="E80" i="2"/>
  <c r="E81" i="2"/>
  <c r="E88" i="2"/>
  <c r="E95" i="2" s="1"/>
  <c r="E89" i="2"/>
  <c r="E90" i="2"/>
  <c r="E91" i="2"/>
  <c r="E92" i="2"/>
  <c r="E93" i="2"/>
  <c r="E94" i="2"/>
  <c r="D81" i="2"/>
  <c r="C85" i="2"/>
  <c r="F85" i="2"/>
  <c r="C86" i="2"/>
  <c r="C95" i="2" s="1"/>
  <c r="F86" i="2"/>
  <c r="F95" i="2" s="1"/>
  <c r="D88" i="2"/>
  <c r="D95" i="2" s="1"/>
  <c r="D89" i="2"/>
  <c r="D90" i="2"/>
  <c r="D91" i="2"/>
  <c r="D92" i="2"/>
  <c r="D93" i="2"/>
  <c r="D94" i="2"/>
  <c r="F88" i="2"/>
  <c r="C89" i="2"/>
  <c r="F89" i="2"/>
  <c r="C90" i="2"/>
  <c r="C91" i="2"/>
  <c r="F91" i="2"/>
  <c r="C92" i="2"/>
  <c r="F92" i="2"/>
  <c r="C93" i="2"/>
  <c r="F93" i="2"/>
  <c r="C94" i="2"/>
  <c r="F94" i="2"/>
  <c r="E103" i="2"/>
  <c r="C105" i="2"/>
  <c r="D107" i="2"/>
  <c r="F107" i="2"/>
  <c r="G107" i="2"/>
  <c r="C114" i="2"/>
  <c r="G120" i="2"/>
  <c r="C122" i="2"/>
  <c r="D126" i="2"/>
  <c r="D136" i="2"/>
  <c r="E126" i="2"/>
  <c r="K411" i="1"/>
  <c r="K419" i="1"/>
  <c r="K426" i="1" s="1"/>
  <c r="G126" i="2" s="1"/>
  <c r="G136" i="2" s="1"/>
  <c r="G137" i="2" s="1"/>
  <c r="K425" i="1"/>
  <c r="L255" i="1"/>
  <c r="C127" i="2"/>
  <c r="E127" i="2"/>
  <c r="L256" i="1"/>
  <c r="C128" i="2"/>
  <c r="L257" i="1"/>
  <c r="C129" i="2" s="1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G149" i="2" s="1"/>
  <c r="F149" i="2"/>
  <c r="B150" i="2"/>
  <c r="G150" i="2" s="1"/>
  <c r="C150" i="2"/>
  <c r="D150" i="2"/>
  <c r="E150" i="2"/>
  <c r="F150" i="2"/>
  <c r="B151" i="2"/>
  <c r="C151" i="2"/>
  <c r="D151" i="2"/>
  <c r="E151" i="2"/>
  <c r="G151" i="2" s="1"/>
  <c r="F151" i="2"/>
  <c r="B152" i="2"/>
  <c r="G152" i="2" s="1"/>
  <c r="C152" i="2"/>
  <c r="D152" i="2"/>
  <c r="E152" i="2"/>
  <c r="F152" i="2"/>
  <c r="F490" i="1"/>
  <c r="B153" i="2" s="1"/>
  <c r="G490" i="1"/>
  <c r="C153" i="2"/>
  <c r="H490" i="1"/>
  <c r="K490" i="1" s="1"/>
  <c r="D153" i="2"/>
  <c r="I490" i="1"/>
  <c r="E153" i="2" s="1"/>
  <c r="J490" i="1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F493" i="1"/>
  <c r="B156" i="2" s="1"/>
  <c r="G493" i="1"/>
  <c r="C156" i="2" s="1"/>
  <c r="F156" i="2"/>
  <c r="H493" i="1"/>
  <c r="D156" i="2" s="1"/>
  <c r="I493" i="1"/>
  <c r="E156" i="2" s="1"/>
  <c r="J493" i="1"/>
  <c r="F19" i="1"/>
  <c r="G607" i="1"/>
  <c r="G19" i="1"/>
  <c r="G608" i="1"/>
  <c r="H19" i="1"/>
  <c r="G609" i="1" s="1"/>
  <c r="I19" i="1"/>
  <c r="G610" i="1"/>
  <c r="F33" i="1"/>
  <c r="G33" i="1"/>
  <c r="G44" i="1"/>
  <c r="H608" i="1"/>
  <c r="J608" i="1" s="1"/>
  <c r="H33" i="1"/>
  <c r="I33" i="1"/>
  <c r="F43" i="1"/>
  <c r="F44" i="1" s="1"/>
  <c r="H607" i="1" s="1"/>
  <c r="G43" i="1"/>
  <c r="G613" i="1"/>
  <c r="H43" i="1"/>
  <c r="H44" i="1" s="1"/>
  <c r="H609" i="1" s="1"/>
  <c r="I43" i="1"/>
  <c r="G615" i="1" s="1"/>
  <c r="J615" i="1" s="1"/>
  <c r="I44" i="1"/>
  <c r="H610" i="1"/>
  <c r="J610" i="1" s="1"/>
  <c r="F169" i="1"/>
  <c r="I169" i="1"/>
  <c r="F175" i="1"/>
  <c r="G175" i="1"/>
  <c r="H175" i="1"/>
  <c r="I175" i="1"/>
  <c r="I184" i="1" s="1"/>
  <c r="J175" i="1"/>
  <c r="J184" i="1" s="1"/>
  <c r="F180" i="1"/>
  <c r="F184" i="1" s="1"/>
  <c r="G180" i="1"/>
  <c r="G184" i="1" s="1"/>
  <c r="H180" i="1"/>
  <c r="H184" i="1"/>
  <c r="I180" i="1"/>
  <c r="F203" i="1"/>
  <c r="F249" i="1" s="1"/>
  <c r="F263" i="1" s="1"/>
  <c r="H203" i="1"/>
  <c r="H249" i="1" s="1"/>
  <c r="H263" i="1" s="1"/>
  <c r="I203" i="1"/>
  <c r="I249" i="1"/>
  <c r="I263" i="1"/>
  <c r="J203" i="1"/>
  <c r="K203" i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K249" i="1"/>
  <c r="F282" i="1"/>
  <c r="F330" i="1" s="1"/>
  <c r="F344" i="1" s="1"/>
  <c r="G282" i="1"/>
  <c r="H282" i="1"/>
  <c r="H330" i="1" s="1"/>
  <c r="H344" i="1" s="1"/>
  <c r="I282" i="1"/>
  <c r="I330" i="1"/>
  <c r="I344" i="1" s="1"/>
  <c r="F301" i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L329" i="1" s="1"/>
  <c r="I329" i="1"/>
  <c r="J329" i="1"/>
  <c r="K329" i="1"/>
  <c r="K330" i="1"/>
  <c r="K344" i="1" s="1"/>
  <c r="F354" i="1"/>
  <c r="G354" i="1"/>
  <c r="H354" i="1"/>
  <c r="I354" i="1"/>
  <c r="G624" i="1"/>
  <c r="J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I385" i="1"/>
  <c r="F393" i="1"/>
  <c r="G393" i="1"/>
  <c r="H393" i="1"/>
  <c r="I393" i="1"/>
  <c r="I400" i="1" s="1"/>
  <c r="F399" i="1"/>
  <c r="F400" i="1" s="1"/>
  <c r="H633" i="1" s="1"/>
  <c r="G399" i="1"/>
  <c r="H399" i="1"/>
  <c r="I399" i="1"/>
  <c r="G400" i="1"/>
  <c r="H635" i="1" s="1"/>
  <c r="L405" i="1"/>
  <c r="L406" i="1"/>
  <c r="L407" i="1"/>
  <c r="L408" i="1"/>
  <c r="L411" i="1" s="1"/>
  <c r="L409" i="1"/>
  <c r="L410" i="1"/>
  <c r="F411" i="1"/>
  <c r="F426" i="1" s="1"/>
  <c r="G411" i="1"/>
  <c r="G426" i="1" s="1"/>
  <c r="H411" i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H426" i="1"/>
  <c r="I425" i="1"/>
  <c r="J425" i="1"/>
  <c r="I426" i="1"/>
  <c r="J426" i="1"/>
  <c r="F438" i="1"/>
  <c r="G629" i="1"/>
  <c r="G438" i="1"/>
  <c r="G630" i="1" s="1"/>
  <c r="H438" i="1"/>
  <c r="I438" i="1"/>
  <c r="G632" i="1" s="1"/>
  <c r="F444" i="1"/>
  <c r="G444" i="1"/>
  <c r="H444" i="1"/>
  <c r="F450" i="1"/>
  <c r="F451" i="1" s="1"/>
  <c r="H629" i="1" s="1"/>
  <c r="J629" i="1" s="1"/>
  <c r="G450" i="1"/>
  <c r="G451" i="1"/>
  <c r="H630" i="1" s="1"/>
  <c r="H450" i="1"/>
  <c r="H451" i="1"/>
  <c r="H631" i="1" s="1"/>
  <c r="F460" i="1"/>
  <c r="G460" i="1"/>
  <c r="G466" i="1" s="1"/>
  <c r="H613" i="1" s="1"/>
  <c r="H460" i="1"/>
  <c r="H466" i="1" s="1"/>
  <c r="H614" i="1" s="1"/>
  <c r="I460" i="1"/>
  <c r="I466" i="1"/>
  <c r="H615" i="1" s="1"/>
  <c r="F464" i="1"/>
  <c r="F466" i="1"/>
  <c r="H612" i="1" s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G514" i="1"/>
  <c r="G535" i="1" s="1"/>
  <c r="H514" i="1"/>
  <c r="I514" i="1"/>
  <c r="J514" i="1"/>
  <c r="K514" i="1"/>
  <c r="F519" i="1"/>
  <c r="F535" i="1" s="1"/>
  <c r="G519" i="1"/>
  <c r="H519" i="1"/>
  <c r="I519" i="1"/>
  <c r="I535" i="1" s="1"/>
  <c r="J519" i="1"/>
  <c r="K519" i="1"/>
  <c r="K535" i="1" s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J535" i="1"/>
  <c r="L547" i="1"/>
  <c r="L550" i="1" s="1"/>
  <c r="L548" i="1"/>
  <c r="L549" i="1"/>
  <c r="F550" i="1"/>
  <c r="F561" i="1" s="1"/>
  <c r="G550" i="1"/>
  <c r="G561" i="1" s="1"/>
  <c r="H550" i="1"/>
  <c r="H561" i="1" s="1"/>
  <c r="I550" i="1"/>
  <c r="J550" i="1"/>
  <c r="K550" i="1"/>
  <c r="L552" i="1"/>
  <c r="L555" i="1" s="1"/>
  <c r="L553" i="1"/>
  <c r="L554" i="1"/>
  <c r="F555" i="1"/>
  <c r="G555" i="1"/>
  <c r="H555" i="1"/>
  <c r="I555" i="1"/>
  <c r="I561" i="1" s="1"/>
  <c r="J555" i="1"/>
  <c r="J561" i="1" s="1"/>
  <c r="K555" i="1"/>
  <c r="L557" i="1"/>
  <c r="L558" i="1"/>
  <c r="L559" i="1"/>
  <c r="F560" i="1"/>
  <c r="G560" i="1"/>
  <c r="H560" i="1"/>
  <c r="I560" i="1"/>
  <c r="J560" i="1"/>
  <c r="K560" i="1"/>
  <c r="K561" i="1" s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J588" i="1"/>
  <c r="H641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14" i="1"/>
  <c r="J614" i="1" s="1"/>
  <c r="H617" i="1"/>
  <c r="H618" i="1"/>
  <c r="H619" i="1"/>
  <c r="H620" i="1"/>
  <c r="H622" i="1"/>
  <c r="H623" i="1"/>
  <c r="H625" i="1"/>
  <c r="H626" i="1"/>
  <c r="H628" i="1"/>
  <c r="G631" i="1"/>
  <c r="G633" i="1"/>
  <c r="J633" i="1" s="1"/>
  <c r="G634" i="1"/>
  <c r="J634" i="1" s="1"/>
  <c r="G635" i="1"/>
  <c r="J635" i="1" s="1"/>
  <c r="G639" i="1"/>
  <c r="J639" i="1" s="1"/>
  <c r="G640" i="1"/>
  <c r="H640" i="1"/>
  <c r="J640" i="1"/>
  <c r="G642" i="1"/>
  <c r="H642" i="1"/>
  <c r="G643" i="1"/>
  <c r="H643" i="1"/>
  <c r="J643" i="1" s="1"/>
  <c r="G644" i="1"/>
  <c r="H644" i="1"/>
  <c r="J644" i="1" s="1"/>
  <c r="G645" i="1"/>
  <c r="H645" i="1"/>
  <c r="J645" i="1" s="1"/>
  <c r="G154" i="2"/>
  <c r="L385" i="1"/>
  <c r="C13" i="10"/>
  <c r="E104" i="2"/>
  <c r="F70" i="2"/>
  <c r="C70" i="2"/>
  <c r="C73" i="2" s="1"/>
  <c r="D17" i="13"/>
  <c r="C17" i="13" s="1"/>
  <c r="L393" i="1"/>
  <c r="C131" i="2" s="1"/>
  <c r="C25" i="10"/>
  <c r="C18" i="10"/>
  <c r="C130" i="2"/>
  <c r="H539" i="1"/>
  <c r="H535" i="1"/>
  <c r="L534" i="1"/>
  <c r="F651" i="1"/>
  <c r="G651" i="1"/>
  <c r="I651" i="1" s="1"/>
  <c r="J330" i="1"/>
  <c r="J344" i="1" s="1"/>
  <c r="L268" i="1"/>
  <c r="L282" i="1" s="1"/>
  <c r="J642" i="1"/>
  <c r="D12" i="13"/>
  <c r="C12" i="13" s="1"/>
  <c r="H637" i="1"/>
  <c r="C117" i="2"/>
  <c r="C113" i="2"/>
  <c r="C101" i="2"/>
  <c r="F132" i="1"/>
  <c r="D19" i="2"/>
  <c r="J631" i="1" l="1"/>
  <c r="H638" i="1"/>
  <c r="J263" i="1"/>
  <c r="E43" i="2"/>
  <c r="I185" i="1"/>
  <c r="G620" i="1" s="1"/>
  <c r="J620" i="1" s="1"/>
  <c r="F185" i="1"/>
  <c r="G617" i="1" s="1"/>
  <c r="J617" i="1" s="1"/>
  <c r="E120" i="2"/>
  <c r="G37" i="2"/>
  <c r="J43" i="1"/>
  <c r="D96" i="2"/>
  <c r="G156" i="2"/>
  <c r="I653" i="1"/>
  <c r="L203" i="1"/>
  <c r="D31" i="13"/>
  <c r="C31" i="13" s="1"/>
  <c r="L330" i="1"/>
  <c r="L344" i="1" s="1"/>
  <c r="G623" i="1" s="1"/>
  <c r="J623" i="1" s="1"/>
  <c r="L561" i="1"/>
  <c r="L426" i="1"/>
  <c r="G628" i="1" s="1"/>
  <c r="J628" i="1" s="1"/>
  <c r="J609" i="1"/>
  <c r="H650" i="1"/>
  <c r="F73" i="2"/>
  <c r="J632" i="1"/>
  <c r="J613" i="1"/>
  <c r="E8" i="13"/>
  <c r="C17" i="10"/>
  <c r="C112" i="2"/>
  <c r="J638" i="1"/>
  <c r="G42" i="2"/>
  <c r="G9" i="2"/>
  <c r="G19" i="2" s="1"/>
  <c r="J19" i="1"/>
  <c r="G611" i="1" s="1"/>
  <c r="K540" i="1"/>
  <c r="J185" i="1"/>
  <c r="J630" i="1"/>
  <c r="F542" i="1"/>
  <c r="K539" i="1"/>
  <c r="K542" i="1" s="1"/>
  <c r="C133" i="2"/>
  <c r="C136" i="2" s="1"/>
  <c r="L400" i="1"/>
  <c r="G153" i="2"/>
  <c r="F96" i="2"/>
  <c r="C39" i="10"/>
  <c r="F33" i="13"/>
  <c r="C15" i="10"/>
  <c r="D6" i="13"/>
  <c r="C6" i="13" s="1"/>
  <c r="C110" i="2"/>
  <c r="C23" i="10"/>
  <c r="C111" i="2"/>
  <c r="C20" i="10"/>
  <c r="H25" i="13"/>
  <c r="J460" i="1"/>
  <c r="J466" i="1" s="1"/>
  <c r="H616" i="1" s="1"/>
  <c r="C103" i="2"/>
  <c r="J23" i="1"/>
  <c r="E123" i="2"/>
  <c r="G104" i="1"/>
  <c r="G185" i="1" s="1"/>
  <c r="G618" i="1" s="1"/>
  <c r="J618" i="1" s="1"/>
  <c r="C48" i="2"/>
  <c r="C55" i="2" s="1"/>
  <c r="C96" i="2" s="1"/>
  <c r="G625" i="1"/>
  <c r="J625" i="1" s="1"/>
  <c r="J607" i="1"/>
  <c r="K493" i="1"/>
  <c r="L519" i="1"/>
  <c r="H627" i="1"/>
  <c r="E122" i="2"/>
  <c r="E136" i="2" s="1"/>
  <c r="C10" i="10"/>
  <c r="D7" i="13"/>
  <c r="C7" i="13" s="1"/>
  <c r="L221" i="1"/>
  <c r="G650" i="1" s="1"/>
  <c r="G654" i="1" s="1"/>
  <c r="L529" i="1"/>
  <c r="G612" i="1"/>
  <c r="J612" i="1" s="1"/>
  <c r="L343" i="1"/>
  <c r="F122" i="2"/>
  <c r="F136" i="2" s="1"/>
  <c r="F137" i="2" s="1"/>
  <c r="G48" i="2"/>
  <c r="G55" i="2" s="1"/>
  <c r="G96" i="2" s="1"/>
  <c r="D5" i="13"/>
  <c r="C102" i="2"/>
  <c r="C107" i="2" s="1"/>
  <c r="D119" i="2"/>
  <c r="D120" i="2" s="1"/>
  <c r="D137" i="2" s="1"/>
  <c r="D19" i="13"/>
  <c r="C19" i="13" s="1"/>
  <c r="H652" i="1"/>
  <c r="I652" i="1" s="1"/>
  <c r="E101" i="2"/>
  <c r="E107" i="2" s="1"/>
  <c r="D77" i="2"/>
  <c r="D83" i="2" s="1"/>
  <c r="L514" i="1"/>
  <c r="H104" i="1"/>
  <c r="H185" i="1" s="1"/>
  <c r="G619" i="1" s="1"/>
  <c r="J619" i="1" s="1"/>
  <c r="L604" i="1"/>
  <c r="D29" i="13"/>
  <c r="C29" i="13" s="1"/>
  <c r="D15" i="13"/>
  <c r="C15" i="13" s="1"/>
  <c r="C35" i="10"/>
  <c r="C21" i="10"/>
  <c r="C116" i="2"/>
  <c r="C137" i="2" l="1"/>
  <c r="C120" i="2"/>
  <c r="G616" i="1"/>
  <c r="J616" i="1" s="1"/>
  <c r="D33" i="13"/>
  <c r="D36" i="13" s="1"/>
  <c r="C5" i="13"/>
  <c r="D17" i="10"/>
  <c r="E33" i="13"/>
  <c r="D35" i="13" s="1"/>
  <c r="C8" i="13"/>
  <c r="F650" i="1"/>
  <c r="L249" i="1"/>
  <c r="L263" i="1" s="1"/>
  <c r="G622" i="1" s="1"/>
  <c r="J622" i="1" s="1"/>
  <c r="H636" i="1"/>
  <c r="G627" i="1"/>
  <c r="J627" i="1" s="1"/>
  <c r="L535" i="1"/>
  <c r="G657" i="1"/>
  <c r="G662" i="1"/>
  <c r="J33" i="1"/>
  <c r="J44" i="1" s="1"/>
  <c r="H611" i="1" s="1"/>
  <c r="J611" i="1" s="1"/>
  <c r="G22" i="2"/>
  <c r="G32" i="2" s="1"/>
  <c r="G43" i="2" s="1"/>
  <c r="G621" i="1"/>
  <c r="J621" i="1" s="1"/>
  <c r="G636" i="1"/>
  <c r="J636" i="1" s="1"/>
  <c r="C36" i="10"/>
  <c r="E137" i="2"/>
  <c r="H654" i="1"/>
  <c r="C28" i="10"/>
  <c r="D15" i="10" s="1"/>
  <c r="D10" i="10"/>
  <c r="D20" i="10"/>
  <c r="C25" i="13"/>
  <c r="H33" i="13"/>
  <c r="C30" i="10" l="1"/>
  <c r="D13" i="10"/>
  <c r="D22" i="10"/>
  <c r="D16" i="10"/>
  <c r="D18" i="10"/>
  <c r="D12" i="10"/>
  <c r="D25" i="10"/>
  <c r="D27" i="10"/>
  <c r="D11" i="10"/>
  <c r="D28" i="10" s="1"/>
  <c r="D26" i="10"/>
  <c r="D24" i="10"/>
  <c r="D19" i="10"/>
  <c r="H662" i="1"/>
  <c r="H657" i="1"/>
  <c r="D21" i="10"/>
  <c r="C41" i="10"/>
  <c r="D23" i="10"/>
  <c r="F654" i="1"/>
  <c r="I650" i="1"/>
  <c r="I654" i="1" s="1"/>
  <c r="H646" i="1"/>
  <c r="F662" i="1" l="1"/>
  <c r="C4" i="10" s="1"/>
  <c r="F657" i="1"/>
  <c r="D37" i="10"/>
  <c r="D40" i="10"/>
  <c r="D38" i="10"/>
  <c r="D35" i="10"/>
  <c r="D39" i="10"/>
  <c r="D36" i="10"/>
  <c r="I657" i="1"/>
  <c r="I662" i="1"/>
  <c r="C7" i="10" s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1100847-AFE6-4EBA-98B0-E077D48746F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0A1D01B-2C10-4DF5-8BB4-6AD09CA1F07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6C885C2-BC01-4028-AFC1-FA1001E4AA5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065CC81-6643-4765-8FB1-3BABB6164F4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9A53FF5-B281-46C8-886D-679B5FA8109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8E2D3C5-1E04-4ECC-853E-0318566560D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A285172-8A49-4E6D-9B71-7B16CC56262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FF374D7-9B82-467A-854C-40EE93D3102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3049844-15AA-4314-A082-94924E7025D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8BA1088-07DE-4A86-97A2-814176F94F4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917E1B08-418A-45E6-9EFD-C8AEBF4B875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42ED1E5-250B-451F-BE5F-CDCAFF459C4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<sst xmlns="http://schemas.openxmlformats.org/spreadsheetml/2006/main" count="3858" uniqueCount="895">
  <si>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</si>
  <si>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</si>
  <si>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</si>
  <si>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</si>
  <si>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</si>
  <si>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</si>
  <si>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</si>
  <si>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</si>
  <si>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</si>
  <si>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</si>
  <si>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</si>
  <si>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</si>
  <si>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</si>
  <si>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</si>
  <si>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</si>
  <si>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</si>
  <si>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</si>
  <si>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</si>
  <si>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</si>
  <si>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</si>
  <si>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</si>
  <si>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</si>
  <si>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</si>
  <si>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</si>
  <si>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</si>
  <si>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</si>
  <si>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</si>
  <si>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</si>
  <si>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</si>
  <si>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</si>
  <si>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</si>
  <si>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</si>
  <si>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</si>
  <si>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</si>
  <si>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</si>
  <si>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</si>
  <si>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</si>
  <si>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</si>
  <si>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</si>
  <si>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</si>
  <si>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</si>
  <si>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</si>
  <si>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</si>
  <si>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</si>
  <si>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</si>
  <si>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</si>
  <si>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</si>
  <si>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</si>
  <si>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</si>
  <si>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</si>
  <si>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</si>
  <si>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</si>
  <si>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</si>
  <si>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</si>
  <si>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</si>
  <si>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</si>
  <si>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</si>
  <si>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</si>
  <si>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</si>
  <si>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</si>
  <si>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</si>
  <si>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</si>
  <si>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</si>
  <si>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</si>
  <si>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</si>
  <si>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</si>
  <si>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</si>
  <si>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</si>
  <si>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</si>
  <si>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</si>
  <si>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</si>
  <si>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</si>
  <si>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</si>
  <si>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</si>
  <si>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</si>
  <si>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</si>
  <si>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</si>
  <si>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</si>
  <si>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</si>
  <si>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</si>
  <si>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</si>
  <si>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</si>
  <si>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</si>
  <si>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</si>
  <si>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</si>
  <si>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</si>
  <si>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</si>
  <si>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</si>
  <si>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</si>
  <si>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</si>
  <si>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</si>
  <si>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</si>
  <si>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</si>
  <si>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</si>
  <si>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</si>
  <si>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</si>
  <si>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</si>
  <si>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</si>
  <si>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</si>
  <si>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</si>
  <si>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</si>
  <si>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</si>
  <si>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</si>
  <si>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</si>
  <si>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</si>
  <si>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</si>
  <si>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</si>
  <si>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</si>
  <si>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</si>
  <si>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</si>
  <si>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</si>
  <si>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</si>
  <si>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</si>
  <si>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</si>
  <si>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</si>
  <si>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</si>
  <si>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</si>
  <si>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</si>
  <si>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</si>
  <si>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</si>
  <si>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</si>
  <si>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</si>
  <si>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</si>
  <si>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</si>
  <si>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</si>
  <si>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</si>
  <si>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</si>
  <si>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</si>
  <si>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</si>
  <si>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</si>
  <si>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</si>
  <si>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</si>
  <si>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</si>
  <si>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</si>
  <si>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</si>
  <si>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</si>
  <si>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</si>
  <si>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</si>
  <si>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</si>
  <si>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</si>
  <si>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</si>
  <si>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</si>
  <si>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</si>
  <si>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</si>
  <si>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</si>
  <si>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</si>
  <si>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</si>
  <si>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</si>
  <si>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</si>
  <si>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</si>
  <si>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</si>
  <si>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</si>
  <si>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</si>
  <si>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</si>
  <si>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</si>
  <si>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</si>
  <si>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</si>
  <si>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</si>
  <si>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</si>
  <si>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</si>
  <si>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</si>
  <si>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</si>
  <si>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</si>
  <si>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</si>
  <si>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</si>
  <si>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</si>
  <si>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</si>
  <si>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</si>
  <si>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</si>
  <si>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</si>
  <si>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</si>
  <si>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</si>
  <si>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</si>
  <si>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</si>
  <si>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</si>
  <si>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</si>
  <si>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</si>
  <si>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</si>
  <si>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</si>
  <si>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</si>
  <si>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</si>
  <si>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</si>
  <si>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</si>
  <si>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</si>
  <si>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</si>
  <si>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</si>
  <si>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</si>
  <si>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</si>
  <si>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</si>
  <si>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</si>
  <si>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</si>
  <si>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</si>
  <si>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</si>
  <si>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</si>
  <si>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</si>
  <si>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</si>
  <si>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</si>
  <si>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</si>
  <si>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</si>
  <si>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</si>
  <si>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</si>
  <si>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</si>
  <si>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</si>
  <si>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</si>
  <si>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</si>
  <si>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</si>
  <si>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</si>
  <si>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</si>
  <si>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</si>
  <si>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</si>
  <si>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</si>
  <si>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</si>
  <si>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</si>
  <si>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</si>
  <si>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</si>
  <si>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</si>
  <si>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</si>
  <si>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</si>
  <si>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</si>
  <si>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</si>
  <si>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</si>
  <si>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</si>
  <si>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</si>
  <si>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</si>
  <si>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</si>
  <si>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</si>
  <si>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</si>
  <si>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</si>
  <si>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</si>
  <si>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</si>
  <si>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</si>
  <si>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</si>
  <si>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</si>
  <si>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</si>
  <si>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</si>
  <si>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</si>
  <si>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</si>
  <si>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</si>
  <si>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</si>
  <si>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</si>
  <si>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</si>
  <si>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</si>
  <si>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</si>
  <si>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</si>
  <si>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</si>
  <si>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</si>
  <si>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</si>
  <si>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</si>
  <si>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</si>
  <si>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</si>
  <si>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</si>
  <si>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</si>
  <si>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</si>
  <si>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</si>
  <si>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</si>
  <si>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</si>
  <si>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</si>
  <si>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</si>
  <si>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</si>
  <si>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</si>
  <si>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</si>
  <si>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</si>
  <si>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</si>
  <si>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</si>
  <si>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</si>
  <si>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</si>
  <si>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</si>
  <si>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</si>
  <si>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</si>
  <si>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</si>
  <si>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</si>
  <si>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</si>
  <si>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</si>
  <si>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</si>
  <si>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</si>
  <si>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</si>
  <si>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</si>
  <si>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</si>
  <si>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</si>
  <si>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</si>
  <si>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</si>
  <si>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</si>
  <si>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</si>
  <si>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</si>
  <si>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</si>
  <si>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</si>
  <si>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</si>
  <si>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</si>
  <si>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</si>
  <si>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</si>
  <si>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</si>
  <si>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</si>
  <si>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</si>
  <si>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</si>
  <si>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</si>
  <si>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</si>
  <si>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</si>
  <si>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</si>
  <si>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</si>
  <si>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</si>
  <si>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</si>
  <si>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</si>
  <si>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</si>
  <si>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</si>
  <si>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</si>
  <si>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</si>
  <si>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</si>
  <si>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</si>
  <si>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</si>
  <si>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</si>
  <si>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</si>
  <si>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</si>
  <si>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</si>
  <si>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</si>
  <si>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</si>
  <si>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</si>
  <si>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</si>
  <si>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</si>
  <si>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</si>
  <si>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</si>
  <si>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</si>
  <si>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</si>
  <si>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</si>
  <si>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</si>
  <si>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</si>
  <si>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</si>
  <si>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</si>
  <si>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</si>
  <si>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</si>
  <si>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</si>
  <si>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</si>
  <si>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</si>
  <si>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</si>
  <si>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</si>
  <si>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</si>
  <si>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</si>
  <si>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</si>
  <si>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</si>
  <si>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</si>
  <si>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</si>
  <si>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</si>
  <si>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</si>
  <si>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</si>
  <si>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</si>
  <si>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</si>
  <si>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</si>
  <si>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</si>
  <si>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</si>
  <si>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</si>
  <si>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</si>
  <si>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</si>
  <si>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</si>
  <si>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</si>
  <si>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</si>
  <si>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</si>
  <si>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</si>
  <si>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</si>
  <si>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</si>
  <si>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</si>
  <si>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</si>
  <si>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</si>
  <si>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</si>
  <si>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</si>
  <si>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</si>
  <si>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</si>
  <si>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</si>
  <si>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</si>
  <si>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</si>
  <si>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</si>
  <si>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</si>
  <si>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</si>
  <si>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</si>
  <si>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</si>
  <si>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</si>
  <si>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</si>
  <si>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</si>
  <si>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</si>
  <si>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</si>
  <si>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</si>
  <si>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</si>
  <si>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</si>
  <si>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</si>
  <si>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</si>
  <si>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</si>
  <si>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</si>
  <si>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</si>
  <si>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</si>
  <si>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</si>
  <si>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</si>
  <si>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</si>
  <si>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</si>
  <si>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</si>
  <si>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</si>
  <si>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</si>
  <si>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</si>
  <si>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</si>
  <si>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</si>
  <si>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</si>
  <si>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</si>
  <si>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</si>
  <si>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</si>
  <si>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</si>
  <si>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</si>
  <si>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</si>
  <si>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</si>
  <si>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</si>
  <si>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</si>
  <si>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</si>
  <si>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</si>
  <si>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</si>
  <si>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</si>
  <si>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</si>
  <si>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</si>
  <si>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</si>
  <si>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</si>
  <si>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</si>
  <si>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</si>
  <si>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</si>
  <si>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</si>
  <si>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</si>
  <si>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</si>
  <si>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</si>
  <si>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</si>
  <si>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</si>
  <si>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</si>
  <si>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</si>
  <si>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</si>
  <si>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</si>
  <si>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</si>
  <si>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</si>
  <si>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</si>
  <si>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</si>
  <si>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</si>
  <si>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</si>
  <si>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</si>
  <si>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</si>
  <si>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</si>
  <si>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</si>
  <si>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</si>
  <si>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</si>
  <si>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</si>
  <si>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</si>
  <si>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</si>
  <si>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</si>
  <si>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</si>
  <si>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</si>
  <si>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</si>
  <si>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</si>
  <si>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</si>
  <si>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</si>
  <si>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</si>
  <si>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</si>
  <si>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</si>
  <si>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</si>
  <si>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</si>
  <si>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</si>
  <si>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</si>
  <si>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</si>
  <si>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</si>
  <si>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</si>
  <si>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</si>
  <si>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</si>
  <si>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</si>
  <si>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</si>
  <si>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</si>
  <si>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</si>
  <si>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</si>
  <si>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</si>
  <si>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</si>
  <si>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</si>
  <si>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</si>
  <si>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</si>
  <si>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</si>
  <si>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</si>
  <si>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</si>
  <si>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</si>
  <si>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</si>
  <si>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</si>
  <si>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</si>
  <si>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</si>
  <si>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</si>
  <si>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</si>
  <si>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</si>
  <si>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</si>
  <si>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</si>
  <si>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</si>
  <si>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</si>
  <si>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</si>
  <si>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</si>
  <si>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</si>
  <si>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</si>
  <si>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</si>
  <si>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</si>
  <si>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</si>
  <si>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</si>
  <si>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</si>
  <si>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</si>
  <si>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</si>
  <si>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</si>
  <si>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</si>
  <si>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</si>
  <si>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</si>
  <si>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</si>
  <si>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</si>
  <si>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</si>
  <si>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</si>
  <si>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</si>
  <si>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</si>
  <si>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</si>
  <si>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</si>
  <si>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</si>
  <si>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</si>
  <si>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</si>
  <si>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</si>
  <si>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</si>
  <si>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</si>
  <si>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</si>
  <si>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</si>
  <si>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</si>
  <si>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</si>
  <si>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</si>
  <si>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</si>
  <si>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</si>
  <si>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</si>
  <si>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</si>
  <si>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</si>
  <si>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</si>
  <si>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</si>
  <si>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</si>
  <si>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</si>
  <si>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</si>
  <si>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</si>
  <si>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</si>
  <si>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</si>
  <si>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</si>
  <si>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</si>
  <si>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</si>
  <si>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</si>
  <si>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</si>
  <si>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</si>
  <si>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</si>
  <si>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</si>
  <si>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</si>
  <si>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</si>
  <si>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</si>
  <si>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</si>
  <si>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</si>
  <si>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</si>
  <si>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</si>
  <si>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</si>
  <si>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</si>
  <si>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</si>
  <si>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</si>
  <si>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</si>
  <si>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</si>
  <si>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</si>
  <si>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</si>
  <si>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</si>
  <si>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</si>
  <si>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</si>
  <si>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</si>
  <si>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</si>
  <si>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</si>
  <si>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</si>
  <si>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</si>
  <si>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</si>
  <si>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</si>
  <si>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</si>
  <si>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</si>
  <si>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</si>
  <si>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</si>
  <si>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</si>
  <si>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</si>
  <si>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</si>
  <si>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</si>
  <si>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</si>
  <si>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</si>
  <si>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</si>
  <si>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</si>
  <si>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</si>
  <si>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</si>
  <si>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</si>
  <si>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</si>
  <si>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</si>
  <si>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</si>
  <si>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</si>
  <si>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</si>
  <si>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</si>
  <si>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</si>
  <si>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</si>
  <si>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</si>
  <si>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</si>
  <si>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</si>
  <si>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</si>
  <si>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</si>
  <si>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</si>
  <si>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</si>
  <si>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</si>
  <si>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</si>
  <si>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</si>
  <si>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</si>
  <si>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</si>
  <si>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</si>
  <si>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</si>
  <si>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</si>
  <si>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</si>
  <si>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</si>
  <si>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</si>
  <si>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</si>
  <si>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</si>
  <si>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</si>
  <si>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</si>
  <si>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</si>
  <si>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</si>
  <si>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</si>
  <si>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</si>
  <si>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</si>
  <si>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</si>
  <si>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</si>
  <si>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</si>
  <si>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</si>
  <si>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</si>
  <si>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</si>
  <si>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</si>
  <si>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</si>
  <si>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</si>
  <si>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</si>
  <si>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</si>
  <si>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</si>
  <si>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</si>
  <si>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</si>
  <si>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</si>
  <si>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</si>
  <si>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</si>
  <si>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</si>
  <si>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</si>
  <si>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</si>
  <si>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</si>
  <si>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</si>
  <si>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</si>
  <si>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</si>
  <si>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</si>
  <si>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</si>
  <si>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</si>
  <si>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</si>
  <si>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</si>
  <si>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</si>
  <si>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</si>
  <si>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</si>
  <si>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</si>
  <si>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</si>
  <si>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</si>
  <si>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</si>
  <si>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</si>
  <si>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</si>
  <si>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</si>
  <si>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</si>
  <si>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</si>
  <si>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</si>
  <si>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</si>
  <si>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</si>
  <si>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</si>
  <si>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</si>
  <si>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</si>
  <si>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</si>
  <si>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</si>
  <si>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</si>
  <si>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</si>
  <si>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</si>
  <si>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</si>
  <si>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</si>
  <si>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</si>
  <si>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</si>
  <si>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</si>
  <si>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</si>
  <si>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</si>
  <si>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</si>
  <si>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</si>
  <si>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</si>
  <si>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</si>
  <si>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</si>
  <si>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</si>
  <si>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</si>
  <si>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</si>
  <si>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</si>
  <si>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</si>
  <si>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</si>
  <si>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</si>
  <si>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</si>
  <si>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</si>
  <si>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</si>
  <si>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</si>
  <si>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</si>
  <si>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</si>
  <si>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</si>
  <si>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</si>
  <si>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</si>
  <si>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</si>
  <si>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</si>
  <si>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</si>
  <si>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</si>
  <si>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</si>
  <si>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</si>
  <si>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</si>
  <si>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</si>
  <si>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</si>
  <si>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</si>
  <si>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</si>
  <si>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</si>
  <si>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</si>
  <si>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</si>
  <si>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</si>
  <si>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</si>
  <si>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</si>
  <si>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</si>
  <si>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</si>
  <si>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</si>
  <si>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</si>
  <si>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</si>
  <si>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</si>
  <si>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</si>
  <si>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</si>
  <si>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</si>
  <si>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</si>
  <si>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</si>
  <si>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</si>
  <si>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</si>
  <si>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</si>
  <si>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</si>
  <si>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</si>
  <si>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</si>
  <si>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</si>
  <si>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</si>
  <si>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</si>
  <si>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</si>
  <si>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</si>
  <si>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</si>
  <si>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</si>
  <si>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</si>
  <si>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</si>
  <si>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</si>
  <si>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</si>
  <si>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</si>
  <si>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</si>
  <si>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</si>
  <si>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</si>
  <si>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</si>
  <si>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</si>
  <si>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</si>
  <si>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</si>
  <si>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</si>
  <si>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</si>
  <si>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</si>
  <si>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</si>
  <si>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</si>
  <si>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</si>
  <si>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</si>
  <si>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</si>
  <si>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</si>
  <si>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</si>
  <si>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</si>
  <si>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</si>
  <si>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</si>
  <si>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</si>
  <si>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</si>
  <si>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</si>
  <si>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</si>
  <si>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</si>
  <si>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</si>
  <si>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</si>
  <si>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</si>
  <si>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</si>
  <si>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</si>
  <si>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</si>
  <si>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</si>
  <si>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</si>
  <si>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</si>
  <si>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</si>
  <si>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</si>
  <si>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</si>
  <si>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</si>
  <si>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</si>
  <si>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</si>
  <si>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</si>
  <si>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</si>
  <si>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</si>
  <si>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</si>
  <si>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</si>
  <si>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</si>
  <si>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</si>
  <si>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</si>
  <si>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</si>
  <si>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</si>
  <si>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</si>
  <si>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</si>
  <si>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</si>
  <si>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</si>
  <si>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</si>
  <si>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</si>
  <si>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</si>
  <si>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</si>
  <si>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</si>
  <si>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</si>
  <si>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</si>
  <si>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</si>
  <si>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</si>
  <si>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</si>
  <si>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</si>
  <si>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</si>
  <si>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</si>
  <si>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</si>
  <si>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</si>
  <si>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</si>
  <si>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</si>
  <si>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</si>
  <si>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</si>
  <si>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</si>
  <si>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</si>
  <si>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</si>
  <si>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</si>
  <si>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</si>
  <si>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</si>
  <si>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</si>
  <si>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</si>
  <si>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</si>
  <si>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</si>
  <si>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</si>
  <si>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</si>
  <si>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</si>
  <si>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</si>
  <si>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</si>
  <si>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</si>
  <si>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</si>
  <si>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</si>
  <si>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</si>
  <si>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</si>
  <si>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</si>
  <si>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</si>
  <si>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</si>
  <si>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</si>
  <si>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</si>
  <si>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</si>
  <si>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</si>
  <si>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</si>
  <si>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</si>
  <si>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</si>
  <si>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</si>
  <si>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</si>
  <si>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</si>
  <si>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</si>
  <si>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</si>
  <si>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</si>
  <si>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</si>
  <si>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</si>
  <si>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</si>
  <si>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</si>
  <si>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</si>
  <si>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</si>
  <si>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</si>
  <si>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</si>
  <si>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</si>
  <si>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</si>
  <si>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</si>
  <si>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</si>
  <si>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</si>
  <si>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</si>
  <si>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</si>
  <si>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</si>
  <si>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</si>
  <si>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</si>
  <si>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</si>
  <si>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</si>
  <si>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</si>
  <si>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</si>
  <si>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</si>
  <si>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</si>
  <si>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</si>
  <si>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</si>
  <si>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</si>
  <si>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</si>
  <si>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</si>
  <si>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</si>
  <si>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</si>
  <si>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</si>
  <si>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</si>
  <si>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</si>
  <si>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</si>
  <si>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</si>
  <si>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</si>
  <si>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</si>
  <si>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</si>
  <si>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</si>
  <si>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</si>
  <si>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</si>
  <si>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Marlow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</si>
</sst>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4951-A09C-4B27-B679-E645449C3738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407" sqref="H40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341</v>
      </c>
      <c r="C2" s="21">
        <v>341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5429.22-4578.68</f>
        <v>850.54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305453.89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10288.219999999999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32090.19</v>
      </c>
      <c r="G13" s="18"/>
      <c r="H13" s="18">
        <v>18298.169999999998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128.27000000000001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43357.219999999994</v>
      </c>
      <c r="G19" s="41">
        <f>SUM(G9:G18)</f>
        <v>0</v>
      </c>
      <c r="H19" s="41">
        <f>SUM(H9:H18)</f>
        <v>18298.169999999998</v>
      </c>
      <c r="I19" s="41">
        <f>SUM(I9:I18)</f>
        <v>0</v>
      </c>
      <c r="J19" s="41">
        <f>SUM(J9:J18)</f>
        <v>305453.89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10288.219999999999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605.99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2809.31</v>
      </c>
      <c r="G25" s="18"/>
      <c r="H25" s="18">
        <v>8009.95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2542.92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34778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40736.22</v>
      </c>
      <c r="G33" s="41">
        <f>SUM(G23:G32)</f>
        <v>0</v>
      </c>
      <c r="H33" s="41">
        <f>SUM(H23:H32)</f>
        <v>18298.169999999998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2621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305453.89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2621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305453.89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43357.22</v>
      </c>
      <c r="G44" s="41">
        <f>G43+G33</f>
        <v>0</v>
      </c>
      <c r="H44" s="41">
        <f>H43+H33</f>
        <v>18298.169999999998</v>
      </c>
      <c r="I44" s="41">
        <f>I43+I33</f>
        <v>0</v>
      </c>
      <c r="J44" s="41">
        <f>J43+J33</f>
        <v>305453.89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627146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627146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90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90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900.18</v>
      </c>
      <c r="G88" s="18"/>
      <c r="H88" s="18"/>
      <c r="I88" s="18"/>
      <c r="J88" s="18">
        <f>296.87+95.49</f>
        <v>392.36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1721.96+4159.31</f>
        <v>5881.27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6781.4500000000007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392.36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634017.44999999995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392.36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560384.99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168076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20325.009999999998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748786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15234.23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15234.23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764020.23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2431.83+10478+774.75</f>
        <v>13684.58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3286.9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4541.4+12739.28</f>
        <v>17280.68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17087.84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17087.84</v>
      </c>
      <c r="G154" s="41">
        <f>SUM(G142:G153)</f>
        <v>0</v>
      </c>
      <c r="H154" s="41">
        <f>SUM(H142:H153)</f>
        <v>34252.160000000003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17087.84</v>
      </c>
      <c r="G161" s="41">
        <f>G139+G154+SUM(G155:G160)</f>
        <v>0</v>
      </c>
      <c r="H161" s="41">
        <f>H139+H154+SUM(H155:H160)</f>
        <v>34252.160000000003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2089.67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2089.67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16161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29292.68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45453.68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45453.68</v>
      </c>
      <c r="G184" s="41">
        <f>G175+SUM(G180:G183)</f>
        <v>2089.67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1460579.2</v>
      </c>
      <c r="G185" s="47">
        <f>G104+G132+G161+G184</f>
        <v>2089.67</v>
      </c>
      <c r="H185" s="47">
        <f>H104+H132+H161+H184</f>
        <v>34252.160000000003</v>
      </c>
      <c r="I185" s="47">
        <f>I104+I132+I161+I184</f>
        <v>0</v>
      </c>
      <c r="J185" s="47">
        <f>J104+J132+J184</f>
        <v>392.36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145782.81</v>
      </c>
      <c r="G189" s="18">
        <v>72798.789999999994</v>
      </c>
      <c r="H189" s="18">
        <v>11443.09</v>
      </c>
      <c r="I189" s="18">
        <v>7303.83</v>
      </c>
      <c r="J189" s="18">
        <v>424.99</v>
      </c>
      <c r="K189" s="18"/>
      <c r="L189" s="19">
        <f>SUM(F189:K189)</f>
        <v>237753.50999999995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63143.67</v>
      </c>
      <c r="G190" s="18">
        <v>28279.45</v>
      </c>
      <c r="H190" s="18">
        <v>118796.03</v>
      </c>
      <c r="I190" s="18">
        <v>2002.16</v>
      </c>
      <c r="J190" s="18">
        <v>191.6</v>
      </c>
      <c r="K190" s="18"/>
      <c r="L190" s="19">
        <f>SUM(F190:K190)</f>
        <v>212412.91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1680</v>
      </c>
      <c r="G192" s="18">
        <v>191.63</v>
      </c>
      <c r="H192" s="18"/>
      <c r="I192" s="18"/>
      <c r="J192" s="18"/>
      <c r="K192" s="18"/>
      <c r="L192" s="19">
        <f>SUM(F192:K192)</f>
        <v>1871.63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6486.74</v>
      </c>
      <c r="G194" s="18">
        <v>517.14</v>
      </c>
      <c r="H194" s="18">
        <f>7692.86+3694.74+12835.63+350+21359</f>
        <v>45932.229999999996</v>
      </c>
      <c r="I194" s="18">
        <f>131.78+261.64+69.75</f>
        <v>463.16999999999996</v>
      </c>
      <c r="J194" s="18"/>
      <c r="K194" s="18"/>
      <c r="L194" s="19">
        <f t="shared" ref="L194:L200" si="0">SUM(F194:K194)</f>
        <v>53399.279999999992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7750.08</f>
        <v>7750.08</v>
      </c>
      <c r="G195" s="18">
        <f>0.8+617.5</f>
        <v>618.29999999999995</v>
      </c>
      <c r="H195" s="18">
        <v>2442.75</v>
      </c>
      <c r="I195" s="18">
        <v>983.86</v>
      </c>
      <c r="J195" s="18"/>
      <c r="K195" s="18"/>
      <c r="L195" s="19">
        <f t="shared" si="0"/>
        <v>11794.99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2374+1750</f>
        <v>4124</v>
      </c>
      <c r="G196" s="18">
        <f>189.56+139.48+3000</f>
        <v>3329.04</v>
      </c>
      <c r="H196" s="18">
        <f>147.56+50+100+5250+90+50+53502</f>
        <v>59189.56</v>
      </c>
      <c r="I196" s="18">
        <v>398.64</v>
      </c>
      <c r="J196" s="18"/>
      <c r="K196" s="18"/>
      <c r="L196" s="19">
        <f t="shared" si="0"/>
        <v>67041.239999999991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88145.41</v>
      </c>
      <c r="G197" s="18">
        <v>24700.54</v>
      </c>
      <c r="H197" s="18">
        <v>10779.63</v>
      </c>
      <c r="I197" s="18">
        <v>922.53</v>
      </c>
      <c r="J197" s="18">
        <v>239.8</v>
      </c>
      <c r="K197" s="18"/>
      <c r="L197" s="19">
        <f t="shared" si="0"/>
        <v>124787.91000000002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17459.900000000001</v>
      </c>
      <c r="G199" s="18">
        <v>1590.99</v>
      </c>
      <c r="H199" s="18">
        <v>27099.05</v>
      </c>
      <c r="I199" s="18">
        <v>18183.39</v>
      </c>
      <c r="J199" s="18"/>
      <c r="K199" s="18"/>
      <c r="L199" s="19">
        <f t="shared" si="0"/>
        <v>64333.33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33761.75+18099.83+248+1848</f>
        <v>53957.58</v>
      </c>
      <c r="I200" s="18"/>
      <c r="J200" s="18"/>
      <c r="K200" s="18"/>
      <c r="L200" s="19">
        <f t="shared" si="0"/>
        <v>53957.58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876.44</v>
      </c>
      <c r="H201" s="18"/>
      <c r="I201" s="18"/>
      <c r="J201" s="18"/>
      <c r="K201" s="18"/>
      <c r="L201" s="19">
        <f>SUM(F201:K201)</f>
        <v>876.44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334572.61</v>
      </c>
      <c r="G203" s="41">
        <f t="shared" si="1"/>
        <v>132902.31999999998</v>
      </c>
      <c r="H203" s="41">
        <f t="shared" si="1"/>
        <v>329639.92</v>
      </c>
      <c r="I203" s="41">
        <f t="shared" si="1"/>
        <v>30257.58</v>
      </c>
      <c r="J203" s="41">
        <f t="shared" si="1"/>
        <v>856.3900000000001</v>
      </c>
      <c r="K203" s="41">
        <f t="shared" si="1"/>
        <v>0</v>
      </c>
      <c r="L203" s="41">
        <f t="shared" si="1"/>
        <v>828228.81999999972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143396.59</v>
      </c>
      <c r="I207" s="18"/>
      <c r="J207" s="18"/>
      <c r="K207" s="18"/>
      <c r="L207" s="19">
        <f>SUM(F207:K207)</f>
        <v>143396.59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105509.64</v>
      </c>
      <c r="I208" s="18"/>
      <c r="J208" s="18"/>
      <c r="K208" s="18"/>
      <c r="L208" s="19">
        <f>SUM(F208:K208)</f>
        <v>105509.64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9207.75+680</f>
        <v>9887.75</v>
      </c>
      <c r="I218" s="18"/>
      <c r="J218" s="18"/>
      <c r="K218" s="18"/>
      <c r="L218" s="19">
        <f t="shared" si="2"/>
        <v>9887.75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258793.97999999998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258793.97999999998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158187.85</v>
      </c>
      <c r="I225" s="18"/>
      <c r="J225" s="18"/>
      <c r="K225" s="18"/>
      <c r="L225" s="19">
        <f>SUM(F225:K225)</f>
        <v>158187.85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241181.24</v>
      </c>
      <c r="I226" s="18"/>
      <c r="J226" s="18"/>
      <c r="K226" s="18"/>
      <c r="L226" s="19">
        <f>SUM(F226:K226)</f>
        <v>241181.24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18415.5+2100</f>
        <v>20515.5</v>
      </c>
      <c r="I236" s="18"/>
      <c r="J236" s="18"/>
      <c r="K236" s="18"/>
      <c r="L236" s="19">
        <f t="shared" si="4"/>
        <v>20515.5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419884.58999999997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419884.58999999997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334572.61</v>
      </c>
      <c r="G249" s="41">
        <f t="shared" si="8"/>
        <v>132902.31999999998</v>
      </c>
      <c r="H249" s="41">
        <f t="shared" si="8"/>
        <v>1008318.4899999999</v>
      </c>
      <c r="I249" s="41">
        <f t="shared" si="8"/>
        <v>30257.58</v>
      </c>
      <c r="J249" s="41">
        <f t="shared" si="8"/>
        <v>856.3900000000001</v>
      </c>
      <c r="K249" s="41">
        <f t="shared" si="8"/>
        <v>0</v>
      </c>
      <c r="L249" s="41">
        <f t="shared" si="8"/>
        <v>1506907.3899999997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2089.67</v>
      </c>
      <c r="L255" s="19">
        <f>SUM(F255:K255)</f>
        <v>2089.67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2089.67</v>
      </c>
      <c r="L262" s="41">
        <f t="shared" si="9"/>
        <v>2089.67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334572.61</v>
      </c>
      <c r="G263" s="42">
        <f t="shared" si="11"/>
        <v>132902.31999999998</v>
      </c>
      <c r="H263" s="42">
        <f t="shared" si="11"/>
        <v>1008318.4899999999</v>
      </c>
      <c r="I263" s="42">
        <f t="shared" si="11"/>
        <v>30257.58</v>
      </c>
      <c r="J263" s="42">
        <f t="shared" si="11"/>
        <v>856.3900000000001</v>
      </c>
      <c r="K263" s="42">
        <f t="shared" si="11"/>
        <v>2089.67</v>
      </c>
      <c r="L263" s="42">
        <f t="shared" si="11"/>
        <v>1508997.0599999996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>
        <f>849.61+450.39</f>
        <v>1300</v>
      </c>
      <c r="I268" s="18">
        <f>5+304.21+570.75+1670</f>
        <v>2549.96</v>
      </c>
      <c r="J268" s="18">
        <f>1976.67+145.95+7387.64+324.36</f>
        <v>9834.6200000000008</v>
      </c>
      <c r="K268" s="18"/>
      <c r="L268" s="19">
        <f>SUM(F268:K268)</f>
        <v>13684.580000000002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v>7500</v>
      </c>
      <c r="I269" s="18">
        <f>1600.72+1830+2843+1250</f>
        <v>7523.72</v>
      </c>
      <c r="J269" s="18">
        <v>867</v>
      </c>
      <c r="K269" s="18"/>
      <c r="L269" s="19">
        <f>SUM(F269:K269)</f>
        <v>15890.720000000001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2250+300+395+269.41</f>
        <v>3214.41</v>
      </c>
      <c r="I274" s="18">
        <f>486.9+395</f>
        <v>881.9</v>
      </c>
      <c r="J274" s="18"/>
      <c r="K274" s="18"/>
      <c r="L274" s="19">
        <f t="shared" si="12"/>
        <v>4096.3099999999995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250</v>
      </c>
      <c r="I275" s="18"/>
      <c r="J275" s="18"/>
      <c r="K275" s="18"/>
      <c r="L275" s="19">
        <f t="shared" si="12"/>
        <v>250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330.55</v>
      </c>
      <c r="L277" s="19">
        <f t="shared" si="12"/>
        <v>330.55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12264.41</v>
      </c>
      <c r="I282" s="42">
        <f t="shared" si="13"/>
        <v>10955.58</v>
      </c>
      <c r="J282" s="42">
        <f t="shared" si="13"/>
        <v>10701.62</v>
      </c>
      <c r="K282" s="42">
        <f t="shared" si="13"/>
        <v>330.55</v>
      </c>
      <c r="L282" s="41">
        <f t="shared" si="13"/>
        <v>34252.160000000003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12264.41</v>
      </c>
      <c r="I330" s="41">
        <f t="shared" si="20"/>
        <v>10955.58</v>
      </c>
      <c r="J330" s="41">
        <f t="shared" si="20"/>
        <v>10701.62</v>
      </c>
      <c r="K330" s="41">
        <f t="shared" si="20"/>
        <v>330.55</v>
      </c>
      <c r="L330" s="41">
        <f t="shared" si="20"/>
        <v>34252.160000000003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12264.41</v>
      </c>
      <c r="I344" s="41">
        <f>I330</f>
        <v>10955.58</v>
      </c>
      <c r="J344" s="41">
        <f>J330</f>
        <v>10701.62</v>
      </c>
      <c r="K344" s="47">
        <f>K330+K343</f>
        <v>330.55</v>
      </c>
      <c r="L344" s="41">
        <f>L330+L343</f>
        <v>34252.160000000003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1797.08</v>
      </c>
      <c r="I350" s="18">
        <v>292.58999999999997</v>
      </c>
      <c r="J350" s="18"/>
      <c r="K350" s="18"/>
      <c r="L350" s="13">
        <f>SUM(F350:K350)</f>
        <v>2089.67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1797.08</v>
      </c>
      <c r="I354" s="47">
        <f t="shared" si="22"/>
        <v>292.58999999999997</v>
      </c>
      <c r="J354" s="47">
        <f t="shared" si="22"/>
        <v>0</v>
      </c>
      <c r="K354" s="47">
        <f t="shared" si="22"/>
        <v>0</v>
      </c>
      <c r="L354" s="47">
        <f t="shared" si="22"/>
        <v>2089.67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292.58999999999997</v>
      </c>
      <c r="G360" s="63"/>
      <c r="H360" s="63"/>
      <c r="I360" s="56">
        <f>SUM(F360:H360)</f>
        <v>292.58999999999997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292.58999999999997</v>
      </c>
      <c r="G361" s="47">
        <f>SUM(G359:G360)</f>
        <v>0</v>
      </c>
      <c r="H361" s="47">
        <f>SUM(H359:H360)</f>
        <v>0</v>
      </c>
      <c r="I361" s="47">
        <f>SUM(I359:I360)</f>
        <v>292.58999999999997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95.49</v>
      </c>
      <c r="I381" s="18"/>
      <c r="J381" s="24" t="s">
        <v>312</v>
      </c>
      <c r="K381" s="24" t="s">
        <v>312</v>
      </c>
      <c r="L381" s="56">
        <f t="shared" si="25"/>
        <v>95.49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95.49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95.49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296.87</v>
      </c>
      <c r="I390" s="18"/>
      <c r="J390" s="24" t="s">
        <v>312</v>
      </c>
      <c r="K390" s="24" t="s">
        <v>312</v>
      </c>
      <c r="L390" s="56">
        <f t="shared" si="26"/>
        <v>296.87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296.87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296.87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392.36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392.36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16161</v>
      </c>
      <c r="L407" s="56">
        <f t="shared" si="27"/>
        <v>16161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16161</v>
      </c>
      <c r="L411" s="47">
        <f t="shared" si="28"/>
        <v>16161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16161</v>
      </c>
      <c r="L426" s="47">
        <f t="shared" si="32"/>
        <v>16161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65443.42</v>
      </c>
      <c r="G432" s="18">
        <v>240010.47</v>
      </c>
      <c r="H432" s="18"/>
      <c r="I432" s="56">
        <f t="shared" si="33"/>
        <v>305453.89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65443.42</v>
      </c>
      <c r="G438" s="13">
        <f>SUM(G431:G437)</f>
        <v>240010.47</v>
      </c>
      <c r="H438" s="13">
        <f>SUM(H431:H437)</f>
        <v>0</v>
      </c>
      <c r="I438" s="13">
        <f>SUM(I431:I437)</f>
        <v>305453.89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65443.42</v>
      </c>
      <c r="G449" s="18">
        <v>240010.47</v>
      </c>
      <c r="H449" s="18"/>
      <c r="I449" s="56">
        <f>SUM(F449:H449)</f>
        <v>305453.89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65443.42</v>
      </c>
      <c r="G450" s="83">
        <f>SUM(G446:G449)</f>
        <v>240010.47</v>
      </c>
      <c r="H450" s="83">
        <f>SUM(H446:H449)</f>
        <v>0</v>
      </c>
      <c r="I450" s="83">
        <f>SUM(I446:I449)</f>
        <v>305453.89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65443.42</v>
      </c>
      <c r="G451" s="42">
        <f>G444+G450</f>
        <v>240010.47</v>
      </c>
      <c r="H451" s="42">
        <f>H444+H450</f>
        <v>0</v>
      </c>
      <c r="I451" s="42">
        <f>I444+I450</f>
        <v>305453.89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51038.86</v>
      </c>
      <c r="G455" s="18">
        <v>0</v>
      </c>
      <c r="H455" s="18">
        <v>0</v>
      </c>
      <c r="I455" s="18">
        <v>0</v>
      </c>
      <c r="J455" s="18">
        <v>321222.53000000003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1460579.2</v>
      </c>
      <c r="G458" s="18">
        <v>2089.67</v>
      </c>
      <c r="H458" s="18">
        <v>34252.160000000003</v>
      </c>
      <c r="I458" s="18"/>
      <c r="J458" s="18">
        <f>296.87+95.49</f>
        <v>392.36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1460579.2</v>
      </c>
      <c r="G460" s="53">
        <f>SUM(G458:G459)</f>
        <v>2089.67</v>
      </c>
      <c r="H460" s="53">
        <f>SUM(H458:H459)</f>
        <v>34252.160000000003</v>
      </c>
      <c r="I460" s="53">
        <f>SUM(I458:I459)</f>
        <v>0</v>
      </c>
      <c r="J460" s="53">
        <f>SUM(J458:J459)</f>
        <v>392.36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1508997.06</v>
      </c>
      <c r="G462" s="18">
        <v>2089.67</v>
      </c>
      <c r="H462" s="18">
        <v>34252.160000000003</v>
      </c>
      <c r="I462" s="18"/>
      <c r="J462" s="18">
        <v>16161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1508997.06</v>
      </c>
      <c r="G464" s="53">
        <f>SUM(G462:G463)</f>
        <v>2089.67</v>
      </c>
      <c r="H464" s="53">
        <f>SUM(H462:H463)</f>
        <v>34252.160000000003</v>
      </c>
      <c r="I464" s="53">
        <f>SUM(I462:I463)</f>
        <v>0</v>
      </c>
      <c r="J464" s="53">
        <f>SUM(J462:J463)</f>
        <v>16161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2621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305453.89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36270+26873.67</f>
        <v>63143.67</v>
      </c>
      <c r="G511" s="18">
        <f>18777+1380+93.56+134.16+4783.32+2908.88+202.53</f>
        <v>28279.45</v>
      </c>
      <c r="H511" s="18">
        <f>1187.16+96608.04+21000.83+7500</f>
        <v>126296.03</v>
      </c>
      <c r="I511" s="18">
        <f>262.73+535.54+1203.89+1600.72+1830+2843+1250</f>
        <v>9525.880000000001</v>
      </c>
      <c r="J511" s="18">
        <f>191.6+867</f>
        <v>1058.5999999999999</v>
      </c>
      <c r="K511" s="18"/>
      <c r="L511" s="88">
        <f>SUM(F511:K511)</f>
        <v>228303.63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105509.64</v>
      </c>
      <c r="I512" s="18"/>
      <c r="J512" s="18"/>
      <c r="K512" s="18"/>
      <c r="L512" s="88">
        <f>SUM(F512:K512)</f>
        <v>105509.64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241181.24</v>
      </c>
      <c r="I513" s="18"/>
      <c r="J513" s="18"/>
      <c r="K513" s="18"/>
      <c r="L513" s="88">
        <f>SUM(F513:K513)</f>
        <v>241181.24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63143.67</v>
      </c>
      <c r="G514" s="108">
        <f t="shared" ref="G514:L514" si="35">SUM(G511:G513)</f>
        <v>28279.45</v>
      </c>
      <c r="H514" s="108">
        <f t="shared" si="35"/>
        <v>472986.91</v>
      </c>
      <c r="I514" s="108">
        <f t="shared" si="35"/>
        <v>9525.880000000001</v>
      </c>
      <c r="J514" s="108">
        <f t="shared" si="35"/>
        <v>1058.5999999999999</v>
      </c>
      <c r="K514" s="108">
        <f t="shared" si="35"/>
        <v>0</v>
      </c>
      <c r="L514" s="89">
        <f t="shared" si="35"/>
        <v>574994.51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60+3694.74+12835.63+350+21359+395+269.41</f>
        <v>38963.78</v>
      </c>
      <c r="I516" s="18">
        <f>41.85+27.9+395</f>
        <v>464.75</v>
      </c>
      <c r="J516" s="18"/>
      <c r="K516" s="18"/>
      <c r="L516" s="88">
        <f>SUM(F516:K516)</f>
        <v>39428.53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38963.78</v>
      </c>
      <c r="I519" s="89">
        <f t="shared" si="36"/>
        <v>464.75</v>
      </c>
      <c r="J519" s="89">
        <f t="shared" si="36"/>
        <v>0</v>
      </c>
      <c r="K519" s="89">
        <f t="shared" si="36"/>
        <v>0</v>
      </c>
      <c r="L519" s="89">
        <f t="shared" si="36"/>
        <v>39428.53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5113</v>
      </c>
      <c r="I521" s="18"/>
      <c r="J521" s="18"/>
      <c r="K521" s="18">
        <v>330.55</v>
      </c>
      <c r="L521" s="88">
        <f>SUM(F521:K521)</f>
        <v>5443.55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5113</v>
      </c>
      <c r="I524" s="89">
        <f t="shared" si="37"/>
        <v>0</v>
      </c>
      <c r="J524" s="89">
        <f t="shared" si="37"/>
        <v>0</v>
      </c>
      <c r="K524" s="89">
        <f t="shared" si="37"/>
        <v>330.55</v>
      </c>
      <c r="L524" s="89">
        <f t="shared" si="37"/>
        <v>5443.55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18099.830000000002</v>
      </c>
      <c r="I531" s="18"/>
      <c r="J531" s="18"/>
      <c r="K531" s="18"/>
      <c r="L531" s="88">
        <f>SUM(F531:K531)</f>
        <v>18099.830000000002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680</v>
      </c>
      <c r="I532" s="18"/>
      <c r="J532" s="18"/>
      <c r="K532" s="18"/>
      <c r="L532" s="88">
        <f>SUM(F532:K532)</f>
        <v>680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2100</v>
      </c>
      <c r="I533" s="18"/>
      <c r="J533" s="18"/>
      <c r="K533" s="18"/>
      <c r="L533" s="88">
        <f>SUM(F533:K533)</f>
        <v>2100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20879.830000000002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20879.830000000002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63143.67</v>
      </c>
      <c r="G535" s="89">
        <f t="shared" ref="G535:L535" si="40">G514+G519+G524+G529+G534</f>
        <v>28279.45</v>
      </c>
      <c r="H535" s="89">
        <f t="shared" si="40"/>
        <v>537943.5199999999</v>
      </c>
      <c r="I535" s="89">
        <f t="shared" si="40"/>
        <v>9990.630000000001</v>
      </c>
      <c r="J535" s="89">
        <f t="shared" si="40"/>
        <v>1058.5999999999999</v>
      </c>
      <c r="K535" s="89">
        <f t="shared" si="40"/>
        <v>330.55</v>
      </c>
      <c r="L535" s="89">
        <f t="shared" si="40"/>
        <v>640746.42000000004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228303.63</v>
      </c>
      <c r="G539" s="87">
        <f>L516</f>
        <v>39428.53</v>
      </c>
      <c r="H539" s="87">
        <f>L521</f>
        <v>5443.55</v>
      </c>
      <c r="I539" s="87">
        <f>L526</f>
        <v>0</v>
      </c>
      <c r="J539" s="87">
        <f>L531</f>
        <v>18099.830000000002</v>
      </c>
      <c r="K539" s="87">
        <f>SUM(F539:J539)</f>
        <v>291275.54000000004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105509.64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680</v>
      </c>
      <c r="K540" s="87">
        <f>SUM(F540:J540)</f>
        <v>106189.64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241181.24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2100</v>
      </c>
      <c r="K541" s="87">
        <f>SUM(F541:J541)</f>
        <v>243281.24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574994.51</v>
      </c>
      <c r="G542" s="89">
        <f t="shared" si="41"/>
        <v>39428.53</v>
      </c>
      <c r="H542" s="89">
        <f t="shared" si="41"/>
        <v>5443.55</v>
      </c>
      <c r="I542" s="89">
        <f t="shared" si="41"/>
        <v>0</v>
      </c>
      <c r="J542" s="89">
        <f t="shared" si="41"/>
        <v>20879.830000000002</v>
      </c>
      <c r="K542" s="89">
        <f t="shared" si="41"/>
        <v>640746.42000000004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143396.59</v>
      </c>
      <c r="H565" s="18">
        <v>158187.85</v>
      </c>
      <c r="I565" s="87">
        <f>SUM(F565:H565)</f>
        <v>301584.44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117608.87</v>
      </c>
      <c r="G569" s="18">
        <v>105509.64</v>
      </c>
      <c r="H569" s="18">
        <v>213307.5</v>
      </c>
      <c r="I569" s="87">
        <f t="shared" si="46"/>
        <v>436426.01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27873.74</v>
      </c>
      <c r="I572" s="87">
        <f t="shared" si="46"/>
        <v>27873.74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33761.75</v>
      </c>
      <c r="I581" s="18">
        <v>9207.75</v>
      </c>
      <c r="J581" s="18">
        <v>18415.5</v>
      </c>
      <c r="K581" s="104">
        <f t="shared" ref="K581:K587" si="47">SUM(H581:J581)</f>
        <v>61385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18099.830000000002</v>
      </c>
      <c r="I582" s="18">
        <v>680</v>
      </c>
      <c r="J582" s="18">
        <v>2100</v>
      </c>
      <c r="K582" s="104">
        <f t="shared" si="47"/>
        <v>20879.830000000002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248</v>
      </c>
      <c r="I585" s="18"/>
      <c r="J585" s="18"/>
      <c r="K585" s="104">
        <f t="shared" si="47"/>
        <v>248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1848</v>
      </c>
      <c r="I587" s="18"/>
      <c r="J587" s="18"/>
      <c r="K587" s="104">
        <f t="shared" si="47"/>
        <v>1848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53957.58</v>
      </c>
      <c r="I588" s="108">
        <f>SUM(I581:I587)</f>
        <v>9887.75</v>
      </c>
      <c r="J588" s="108">
        <f>SUM(J581:J587)</f>
        <v>20515.5</v>
      </c>
      <c r="K588" s="108">
        <f>SUM(K581:K587)</f>
        <v>84360.83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11558.01</v>
      </c>
      <c r="I594" s="18"/>
      <c r="J594" s="18"/>
      <c r="K594" s="104">
        <f>SUM(H594:J594)</f>
        <v>11558.01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11558.01</v>
      </c>
      <c r="I595" s="108">
        <f>SUM(I592:I594)</f>
        <v>0</v>
      </c>
      <c r="J595" s="108">
        <f>SUM(J592:J594)</f>
        <v>0</v>
      </c>
      <c r="K595" s="108">
        <f>SUM(K592:K594)</f>
        <v>11558.01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1680</v>
      </c>
      <c r="G601" s="18">
        <f>128.52+57.74+5.37</f>
        <v>191.63000000000002</v>
      </c>
      <c r="H601" s="18"/>
      <c r="I601" s="18"/>
      <c r="J601" s="18"/>
      <c r="K601" s="18"/>
      <c r="L601" s="88">
        <f>SUM(F601:K601)</f>
        <v>1871.63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1680</v>
      </c>
      <c r="G604" s="108">
        <f t="shared" si="48"/>
        <v>191.63000000000002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1871.63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43357.219999999994</v>
      </c>
      <c r="H607" s="109">
        <f>SUM(F44)</f>
        <v>43357.22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18298.169999999998</v>
      </c>
      <c r="H609" s="109">
        <f>SUM(H44)</f>
        <v>18298.169999999998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305453.89</v>
      </c>
      <c r="H611" s="109">
        <f>SUM(J44)</f>
        <v>305453.89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2621</v>
      </c>
      <c r="H612" s="109">
        <f>F466</f>
        <v>2621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305453.89</v>
      </c>
      <c r="H616" s="109">
        <f>J466</f>
        <v>305453.89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1460579.2</v>
      </c>
      <c r="H617" s="104">
        <f>SUM(F458)</f>
        <v>1460579.2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2089.67</v>
      </c>
      <c r="H618" s="104">
        <f>SUM(G458)</f>
        <v>2089.67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34252.160000000003</v>
      </c>
      <c r="H619" s="104">
        <f>SUM(H458)</f>
        <v>34252.160000000003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392.36</v>
      </c>
      <c r="H621" s="104">
        <f>SUM(J458)</f>
        <v>392.36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1508997.0599999996</v>
      </c>
      <c r="H622" s="104">
        <f>SUM(F462)</f>
        <v>1508997.06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34252.160000000003</v>
      </c>
      <c r="H623" s="104">
        <f>SUM(H462)</f>
        <v>34252.160000000003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292.58999999999997</v>
      </c>
      <c r="H624" s="104">
        <f>I361</f>
        <v>292.58999999999997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2089.67</v>
      </c>
      <c r="H625" s="104">
        <f>SUM(G462)</f>
        <v>2089.67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392.36</v>
      </c>
      <c r="H627" s="164">
        <f>SUM(J458)</f>
        <v>392.36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16161</v>
      </c>
      <c r="H628" s="164">
        <f>SUM(J462)</f>
        <v>16161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65443.42</v>
      </c>
      <c r="H629" s="104">
        <f>SUM(F451)</f>
        <v>65443.42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240010.47</v>
      </c>
      <c r="H630" s="104">
        <f>SUM(G451)</f>
        <v>240010.47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305453.89</v>
      </c>
      <c r="H632" s="104">
        <f>SUM(I451)</f>
        <v>305453.89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392.36</v>
      </c>
      <c r="H634" s="104">
        <f>H400</f>
        <v>392.36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392.36</v>
      </c>
      <c r="H636" s="104">
        <f>L400</f>
        <v>392.36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84360.83</v>
      </c>
      <c r="H637" s="104">
        <f>L200+L218+L236</f>
        <v>84360.83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11558.01</v>
      </c>
      <c r="H638" s="104">
        <f>(J249+J330)-(J247+J328)</f>
        <v>11558.01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53957.58</v>
      </c>
      <c r="H639" s="104">
        <f>H588</f>
        <v>53957.58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9887.75</v>
      </c>
      <c r="H640" s="104">
        <f>I588</f>
        <v>9887.75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20515.5</v>
      </c>
      <c r="H641" s="104">
        <f>J588</f>
        <v>20515.5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2089.67</v>
      </c>
      <c r="H642" s="104">
        <f>K255+K337</f>
        <v>2089.67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864570.64999999979</v>
      </c>
      <c r="G650" s="19">
        <f>(L221+L301+L351)</f>
        <v>258793.97999999998</v>
      </c>
      <c r="H650" s="19">
        <f>(L239+L320+L352)</f>
        <v>419884.58999999997</v>
      </c>
      <c r="I650" s="19">
        <f>SUM(F650:H650)</f>
        <v>1543249.2199999997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53957.58</v>
      </c>
      <c r="G652" s="19">
        <f>(L218+L298)-(J218+J298)</f>
        <v>9887.75</v>
      </c>
      <c r="H652" s="19">
        <f>(L236+L317)-(J236+J317)</f>
        <v>20515.5</v>
      </c>
      <c r="I652" s="19">
        <f>SUM(F652:H652)</f>
        <v>84360.83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131038.51</v>
      </c>
      <c r="G653" s="200">
        <f>SUM(G565:G577)+SUM(I592:I594)+L602</f>
        <v>248906.22999999998</v>
      </c>
      <c r="H653" s="200">
        <f>SUM(H565:H577)+SUM(J592:J594)+L603</f>
        <v>399369.08999999997</v>
      </c>
      <c r="I653" s="19">
        <f>SUM(F653:H653)</f>
        <v>779313.83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679574.55999999982</v>
      </c>
      <c r="G654" s="19">
        <f>G650-SUM(G651:G653)</f>
        <v>0</v>
      </c>
      <c r="H654" s="19">
        <f>H650-SUM(H651:H653)</f>
        <v>0</v>
      </c>
      <c r="I654" s="19">
        <f>I650-SUM(I651:I653)</f>
        <v>679574.55999999982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37.14</v>
      </c>
      <c r="G655" s="249"/>
      <c r="H655" s="249"/>
      <c r="I655" s="19">
        <f>SUM(F655:H655)</f>
        <v>37.14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18297.650000000001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18297.650000000001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18297.650000000001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18297.650000000001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BE24-340A-4C71-9F95-B8809D6FE905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Marlow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145782.81</v>
      </c>
      <c r="C9" s="230">
        <f>'DOE25'!G189+'DOE25'!G207+'DOE25'!G225+'DOE25'!G268+'DOE25'!G287+'DOE25'!G306</f>
        <v>72798.789999999994</v>
      </c>
    </row>
    <row r="10" spans="1:3" x14ac:dyDescent="0.2">
      <c r="A10" t="s">
        <v>810</v>
      </c>
      <c r="B10" s="241">
        <v>145782.81</v>
      </c>
      <c r="C10" s="241">
        <v>72798.789999999994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145782.81</v>
      </c>
      <c r="C13" s="232">
        <f>SUM(C10:C12)</f>
        <v>72798.789999999994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63143.67</v>
      </c>
      <c r="C18" s="230">
        <f>'DOE25'!G190+'DOE25'!G208+'DOE25'!G226+'DOE25'!G269+'DOE25'!G288+'DOE25'!G307</f>
        <v>28279.45</v>
      </c>
    </row>
    <row r="19" spans="1:3" x14ac:dyDescent="0.2">
      <c r="A19" t="s">
        <v>810</v>
      </c>
      <c r="B19" s="241">
        <v>36270</v>
      </c>
      <c r="C19" s="241">
        <v>16243.84</v>
      </c>
    </row>
    <row r="20" spans="1:3" x14ac:dyDescent="0.2">
      <c r="A20" t="s">
        <v>811</v>
      </c>
      <c r="B20" s="241">
        <v>26873.67</v>
      </c>
      <c r="C20" s="241">
        <v>12035.61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63143.67</v>
      </c>
      <c r="C22" s="232">
        <f>SUM(C19:C21)</f>
        <v>28279.45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1680</v>
      </c>
      <c r="C36" s="236">
        <f>'DOE25'!G192+'DOE25'!G210+'DOE25'!G228+'DOE25'!G271+'DOE25'!G290+'DOE25'!G309</f>
        <v>191.63</v>
      </c>
    </row>
    <row r="37" spans="1:3" x14ac:dyDescent="0.2">
      <c r="A37" t="s">
        <v>810</v>
      </c>
      <c r="B37" s="241">
        <v>1680</v>
      </c>
      <c r="C37" s="241">
        <v>191.63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1680</v>
      </c>
      <c r="C40" s="232">
        <f>SUM(C37:C39)</f>
        <v>191.63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58FB-82BB-470A-AF9C-743F90FD8DB4}">
  <sheetPr>
    <tabColor indexed="11"/>
  </sheetPr>
  <dimension ref="A1:I51"/>
  <sheetViews>
    <sheetView workbookViewId="0">
      <pane ySplit="4" topLeftCell="A11" activePane="bottomLeft" state="frozen"/>
      <selection pane="bottomLeft" activeCell="B16" sqref="B1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Marlow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1100313.3699999999</v>
      </c>
      <c r="D5" s="20">
        <f>SUM('DOE25'!L189:L192)+SUM('DOE25'!L207:L210)+SUM('DOE25'!L225:L228)-F5-G5</f>
        <v>1099696.7799999998</v>
      </c>
      <c r="E5" s="244"/>
      <c r="F5" s="256">
        <f>SUM('DOE25'!J189:J192)+SUM('DOE25'!J207:J210)+SUM('DOE25'!J225:J228)</f>
        <v>616.59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53399.279999999992</v>
      </c>
      <c r="D6" s="20">
        <f>'DOE25'!L194+'DOE25'!L212+'DOE25'!L230-F6-G6</f>
        <v>53399.279999999992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11794.99</v>
      </c>
      <c r="D7" s="20">
        <f>'DOE25'!L195+'DOE25'!L213+'DOE25'!L231-F7-G7</f>
        <v>11794.99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48981.479999999989</v>
      </c>
      <c r="D8" s="244"/>
      <c r="E8" s="20">
        <f>'DOE25'!L196+'DOE25'!L214+'DOE25'!L232-F8-G8-D9-D11</f>
        <v>48981.479999999989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3109.76</v>
      </c>
      <c r="D9" s="245">
        <v>3109.76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5250</v>
      </c>
      <c r="D10" s="244"/>
      <c r="E10" s="245">
        <v>5250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14950</v>
      </c>
      <c r="D11" s="245">
        <v>14950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124787.91000000002</v>
      </c>
      <c r="D12" s="20">
        <f>'DOE25'!L197+'DOE25'!L215+'DOE25'!L233-F12-G12</f>
        <v>124548.11000000002</v>
      </c>
      <c r="E12" s="244"/>
      <c r="F12" s="256">
        <f>'DOE25'!J197+'DOE25'!J215+'DOE25'!J233</f>
        <v>239.8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64333.33</v>
      </c>
      <c r="D14" s="20">
        <f>'DOE25'!L199+'DOE25'!L217+'DOE25'!L235-F14-G14</f>
        <v>64333.33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84360.83</v>
      </c>
      <c r="D15" s="20">
        <f>'DOE25'!L200+'DOE25'!L218+'DOE25'!L236-F15-G15</f>
        <v>84360.83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876.44</v>
      </c>
      <c r="D16" s="244"/>
      <c r="E16" s="20">
        <f>'DOE25'!L201+'DOE25'!L219+'DOE25'!L237-F16-G16</f>
        <v>876.44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2089.67</v>
      </c>
      <c r="D29" s="20">
        <f>'DOE25'!L350+'DOE25'!L351+'DOE25'!L352-'DOE25'!I359-F29-G29</f>
        <v>2089.67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34252.160000000003</v>
      </c>
      <c r="D31" s="20">
        <f>'DOE25'!L282+'DOE25'!L301+'DOE25'!L320+'DOE25'!L325+'DOE25'!L326+'DOE25'!L327-F31-G31</f>
        <v>23219.99</v>
      </c>
      <c r="E31" s="244"/>
      <c r="F31" s="256">
        <f>'DOE25'!J282+'DOE25'!J301+'DOE25'!J320+'DOE25'!J325+'DOE25'!J326+'DOE25'!J327</f>
        <v>10701.62</v>
      </c>
      <c r="G31" s="53">
        <f>'DOE25'!K282+'DOE25'!K301+'DOE25'!K320+'DOE25'!K325+'DOE25'!K326+'DOE25'!K327</f>
        <v>330.55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1481502.74</v>
      </c>
      <c r="E33" s="247">
        <f>SUM(E5:E31)</f>
        <v>55107.919999999991</v>
      </c>
      <c r="F33" s="247">
        <f>SUM(F5:F31)</f>
        <v>11558.01</v>
      </c>
      <c r="G33" s="247">
        <f>SUM(G5:G31)</f>
        <v>330.55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55107.919999999991</v>
      </c>
      <c r="E35" s="250"/>
    </row>
    <row r="36" spans="2:8" ht="12" thickTop="1" x14ac:dyDescent="0.2">
      <c r="B36" t="s">
        <v>846</v>
      </c>
      <c r="D36" s="20">
        <f>D33</f>
        <v>1481502.74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E13C-17B8-4691-BACC-E70245C2DAD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Marlow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850.54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305453.89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10288.219999999999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32090.19</v>
      </c>
      <c r="D13" s="95">
        <f>'DOE25'!G13</f>
        <v>0</v>
      </c>
      <c r="E13" s="95">
        <f>'DOE25'!H13</f>
        <v>18298.169999999998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128.27000000000001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43357.219999999994</v>
      </c>
      <c r="D19" s="41">
        <f>SUM(D9:D18)</f>
        <v>0</v>
      </c>
      <c r="E19" s="41">
        <f>SUM(E9:E18)</f>
        <v>18298.169999999998</v>
      </c>
      <c r="F19" s="41">
        <f>SUM(F9:F18)</f>
        <v>0</v>
      </c>
      <c r="G19" s="41">
        <f>SUM(G9:G18)</f>
        <v>305453.89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10288.219999999999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605.99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2809.31</v>
      </c>
      <c r="D24" s="95">
        <f>'DOE25'!G25</f>
        <v>0</v>
      </c>
      <c r="E24" s="95">
        <f>'DOE25'!H25</f>
        <v>8009.95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2542.92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34778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40736.22</v>
      </c>
      <c r="D32" s="41">
        <f>SUM(D22:D31)</f>
        <v>0</v>
      </c>
      <c r="E32" s="41">
        <f>SUM(E22:E31)</f>
        <v>18298.169999999998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2621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305453.89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2621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305453.89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43357.22</v>
      </c>
      <c r="D43" s="41">
        <f>D42+D32</f>
        <v>0</v>
      </c>
      <c r="E43" s="41">
        <f>E42+E32</f>
        <v>18298.169999999998</v>
      </c>
      <c r="F43" s="41">
        <f>F42+F32</f>
        <v>0</v>
      </c>
      <c r="G43" s="41">
        <f>G42+G32</f>
        <v>305453.89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627146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90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900.18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392.36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5881.27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6871.4500000000007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392.36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634017.44999999995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392.36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560384.99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168076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20325.009999999998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748786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15234.23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15234.23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764020.23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13684.58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17087.84</v>
      </c>
      <c r="D80" s="95">
        <f>SUM('DOE25'!G145:G153)</f>
        <v>0</v>
      </c>
      <c r="E80" s="95">
        <f>SUM('DOE25'!H145:H153)</f>
        <v>20567.580000000002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17087.84</v>
      </c>
      <c r="D83" s="131">
        <f>SUM(D77:D82)</f>
        <v>0</v>
      </c>
      <c r="E83" s="131">
        <f>SUM(E77:E82)</f>
        <v>34252.160000000003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2089.67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16161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29292.68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45453.68</v>
      </c>
      <c r="D95" s="86">
        <f>SUM(D85:D94)</f>
        <v>2089.67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1460579.2</v>
      </c>
      <c r="D96" s="86">
        <f>D55+D73+D83+D95</f>
        <v>2089.67</v>
      </c>
      <c r="E96" s="86">
        <f>E55+E73+E83+E95</f>
        <v>34252.160000000003</v>
      </c>
      <c r="F96" s="86">
        <f>F55+F73+F83+F95</f>
        <v>0</v>
      </c>
      <c r="G96" s="86">
        <f>G55+G73+G95</f>
        <v>392.36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539337.94999999995</v>
      </c>
      <c r="D101" s="24" t="s">
        <v>312</v>
      </c>
      <c r="E101" s="95">
        <f>('DOE25'!L268)+('DOE25'!L287)+('DOE25'!L306)</f>
        <v>13684.580000000002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559103.79</v>
      </c>
      <c r="D102" s="24" t="s">
        <v>312</v>
      </c>
      <c r="E102" s="95">
        <f>('DOE25'!L269)+('DOE25'!L288)+('DOE25'!L307)</f>
        <v>15890.720000000001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1871.63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1100313.3699999999</v>
      </c>
      <c r="D107" s="86">
        <f>SUM(D101:D106)</f>
        <v>0</v>
      </c>
      <c r="E107" s="86">
        <f>SUM(E101:E106)</f>
        <v>29575.300000000003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53399.279999999992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11794.99</v>
      </c>
      <c r="D111" s="24" t="s">
        <v>312</v>
      </c>
      <c r="E111" s="95">
        <f>+('DOE25'!L274)+('DOE25'!L293)+('DOE25'!L312)</f>
        <v>4096.3099999999995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67041.239999999991</v>
      </c>
      <c r="D112" s="24" t="s">
        <v>312</v>
      </c>
      <c r="E112" s="95">
        <f>+('DOE25'!L275)+('DOE25'!L294)+('DOE25'!L313)</f>
        <v>250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124787.91000000002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330.55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64333.33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84360.83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876.44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2089.67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406594.02</v>
      </c>
      <c r="D120" s="86">
        <f>SUM(D110:D119)</f>
        <v>2089.67</v>
      </c>
      <c r="E120" s="86">
        <f>SUM(E110:E119)</f>
        <v>4676.8599999999997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16161</v>
      </c>
    </row>
    <row r="127" spans="1:7" x14ac:dyDescent="0.2">
      <c r="A127" t="s">
        <v>256</v>
      </c>
      <c r="B127" s="32" t="s">
        <v>257</v>
      </c>
      <c r="C127" s="95">
        <f>'DOE25'!L255</f>
        <v>2089.67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95.49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296.87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-392.36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2089.6699999999996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16161</v>
      </c>
    </row>
    <row r="137" spans="1:9" ht="12.75" thickTop="1" thickBot="1" x14ac:dyDescent="0.25">
      <c r="A137" s="33" t="s">
        <v>267</v>
      </c>
      <c r="C137" s="86">
        <f>(C107+C120+C136)</f>
        <v>1508997.0599999998</v>
      </c>
      <c r="D137" s="86">
        <f>(D107+D120+D136)</f>
        <v>2089.67</v>
      </c>
      <c r="E137" s="86">
        <f>(E107+E120+E136)</f>
        <v>34252.160000000003</v>
      </c>
      <c r="F137" s="86">
        <f>(F107+F120+F136)</f>
        <v>0</v>
      </c>
      <c r="G137" s="86">
        <f>(G107+G120+G136)</f>
        <v>16161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653C-0B76-4F3D-8345-EB599B6A32A4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Marlow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18298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18298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553023</v>
      </c>
      <c r="D10" s="182">
        <f>ROUND((C10/$C$28)*100,1)</f>
        <v>35.799999999999997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574995</v>
      </c>
      <c r="D11" s="182">
        <f>ROUND((C11/$C$28)*100,1)</f>
        <v>37.299999999999997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1872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53399</v>
      </c>
      <c r="D15" s="182">
        <f t="shared" ref="D15:D27" si="0">ROUND((C15/$C$28)*100,1)</f>
        <v>3.5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15891</v>
      </c>
      <c r="D16" s="182">
        <f t="shared" si="0"/>
        <v>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68168</v>
      </c>
      <c r="D17" s="182">
        <f t="shared" si="0"/>
        <v>4.4000000000000004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124788</v>
      </c>
      <c r="D18" s="182">
        <f t="shared" si="0"/>
        <v>8.1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331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64333</v>
      </c>
      <c r="D20" s="182">
        <f t="shared" si="0"/>
        <v>4.2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84361</v>
      </c>
      <c r="D21" s="182">
        <f t="shared" si="0"/>
        <v>5.5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2090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1543251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1543251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627146</v>
      </c>
      <c r="D35" s="182">
        <f t="shared" ref="D35:D40" si="1">ROUND((C35/$C$41)*100,1)</f>
        <v>43.3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7263.8099999999395</v>
      </c>
      <c r="D36" s="182">
        <f t="shared" si="1"/>
        <v>0.5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748786</v>
      </c>
      <c r="D37" s="182">
        <f t="shared" si="1"/>
        <v>51.6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15234</v>
      </c>
      <c r="D38" s="182">
        <f t="shared" si="1"/>
        <v>1.1000000000000001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51340</v>
      </c>
      <c r="D39" s="182">
        <f t="shared" si="1"/>
        <v>3.5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1449769.81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9555-5953-4E43-98A7-BCDBD57B134F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Marlow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CC40:CM40"/>
    <mergeCell ref="CP40:CZ40"/>
    <mergeCell ref="DC40:DM40"/>
    <mergeCell ref="EP40:EZ40"/>
    <mergeCell ref="DP40:DZ40"/>
    <mergeCell ref="BP39:BZ39"/>
    <mergeCell ref="BC40:BM40"/>
    <mergeCell ref="BP40:BZ40"/>
    <mergeCell ref="FC40:FM40"/>
    <mergeCell ref="CC39:CM39"/>
    <mergeCell ref="CP39:CZ39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GP39:GZ39"/>
    <mergeCell ref="HP38:HZ38"/>
    <mergeCell ref="IC38:IM38"/>
    <mergeCell ref="IP38:IV38"/>
    <mergeCell ref="IP39:IV39"/>
    <mergeCell ref="EP39:EZ39"/>
    <mergeCell ref="FC39:FM39"/>
    <mergeCell ref="FP39:FZ39"/>
    <mergeCell ref="IC39:IM39"/>
    <mergeCell ref="EP38:EZ38"/>
    <mergeCell ref="FC38:FM38"/>
    <mergeCell ref="FP38:FZ38"/>
    <mergeCell ref="GC38:GM38"/>
    <mergeCell ref="GP38:GZ38"/>
    <mergeCell ref="HC38:HM38"/>
    <mergeCell ref="CC38:CM38"/>
    <mergeCell ref="CC32:CM32"/>
    <mergeCell ref="CP38:CZ38"/>
    <mergeCell ref="DC38:DM38"/>
    <mergeCell ref="DP38:DZ38"/>
    <mergeCell ref="EC38:EM38"/>
    <mergeCell ref="AP38:A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BP38:BZ38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DP30:DZ30"/>
    <mergeCell ref="EC30:EM30"/>
    <mergeCell ref="EP30:EZ30"/>
    <mergeCell ref="FC30:FM30"/>
    <mergeCell ref="FP30:FZ30"/>
    <mergeCell ref="GC30:GM30"/>
    <mergeCell ref="AC32:AM32"/>
    <mergeCell ref="AP32:AZ32"/>
    <mergeCell ref="P38:Z38"/>
    <mergeCell ref="CC30:CM30"/>
    <mergeCell ref="CP30:CZ30"/>
    <mergeCell ref="DC30:DM30"/>
    <mergeCell ref="CC31:CM31"/>
    <mergeCell ref="CP31:CZ31"/>
    <mergeCell ref="DC31:DM31"/>
    <mergeCell ref="AC38:AM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2011-11-04T17:55:48Z</cp:lastPrinted>
  <dcterms:created xsi:type="dcterms:W3CDTF">1997-12-04T19:04:30Z</dcterms:created>
  <dcterms:modified xsi:type="dcterms:W3CDTF">2025-01-10T20:06:13Z</dcterms:modified>
</cp:coreProperties>
</file>