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770D82AD-15E1-4C32-AB00-9ACBA85F2B07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A719531C-CC49-4711-B577-4F870754F16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488" i="1"/>
  <c r="F490" i="1" s="1"/>
  <c r="C37" i="10"/>
  <c r="C60" i="2"/>
  <c r="B2" i="13"/>
  <c r="F8" i="13"/>
  <c r="G8" i="13"/>
  <c r="L196" i="1"/>
  <c r="L214" i="1"/>
  <c r="E8" i="13" s="1"/>
  <c r="L232" i="1"/>
  <c r="L239" i="1" s="1"/>
  <c r="D39" i="13"/>
  <c r="F13" i="13"/>
  <c r="G13" i="13"/>
  <c r="L198" i="1"/>
  <c r="C19" i="10" s="1"/>
  <c r="L216" i="1"/>
  <c r="E13" i="13" s="1"/>
  <c r="C13" i="13" s="1"/>
  <c r="L234" i="1"/>
  <c r="F16" i="13"/>
  <c r="G16" i="13"/>
  <c r="L201" i="1"/>
  <c r="L219" i="1"/>
  <c r="C117" i="2" s="1"/>
  <c r="L237" i="1"/>
  <c r="F5" i="13"/>
  <c r="G5" i="13"/>
  <c r="L189" i="1"/>
  <c r="L203" i="1" s="1"/>
  <c r="L190" i="1"/>
  <c r="C11" i="10" s="1"/>
  <c r="L207" i="1"/>
  <c r="L208" i="1"/>
  <c r="L225" i="1"/>
  <c r="L226" i="1"/>
  <c r="L191" i="1"/>
  <c r="C12" i="10" s="1"/>
  <c r="L192" i="1"/>
  <c r="C13" i="10" s="1"/>
  <c r="L209" i="1"/>
  <c r="L210" i="1"/>
  <c r="L221" i="1" s="1"/>
  <c r="L227" i="1"/>
  <c r="L228" i="1"/>
  <c r="F6" i="13"/>
  <c r="G6" i="13"/>
  <c r="L194" i="1"/>
  <c r="L212" i="1"/>
  <c r="L230" i="1"/>
  <c r="F7" i="13"/>
  <c r="G7" i="13"/>
  <c r="L195" i="1"/>
  <c r="C111" i="2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C20" i="10" s="1"/>
  <c r="L217" i="1"/>
  <c r="L235" i="1"/>
  <c r="F15" i="13"/>
  <c r="G15" i="13"/>
  <c r="L200" i="1"/>
  <c r="D15" i="13" s="1"/>
  <c r="C15" i="13" s="1"/>
  <c r="L218" i="1"/>
  <c r="L236" i="1"/>
  <c r="F17" i="13"/>
  <c r="G17" i="13"/>
  <c r="L243" i="1"/>
  <c r="C106" i="2" s="1"/>
  <c r="F18" i="13"/>
  <c r="G18" i="13"/>
  <c r="L244" i="1"/>
  <c r="F19" i="13"/>
  <c r="D19" i="13" s="1"/>
  <c r="C19" i="13" s="1"/>
  <c r="G19" i="13"/>
  <c r="L245" i="1"/>
  <c r="F29" i="13"/>
  <c r="G29" i="13"/>
  <c r="L350" i="1"/>
  <c r="L351" i="1"/>
  <c r="D29" i="13" s="1"/>
  <c r="C29" i="13" s="1"/>
  <c r="L352" i="1"/>
  <c r="I359" i="1"/>
  <c r="J282" i="1"/>
  <c r="F31" i="13" s="1"/>
  <c r="J301" i="1"/>
  <c r="J320" i="1"/>
  <c r="K282" i="1"/>
  <c r="G31" i="13" s="1"/>
  <c r="K301" i="1"/>
  <c r="K330" i="1" s="1"/>
  <c r="K344" i="1" s="1"/>
  <c r="K320" i="1"/>
  <c r="L268" i="1"/>
  <c r="L282" i="1" s="1"/>
  <c r="L269" i="1"/>
  <c r="L274" i="1"/>
  <c r="E111" i="2" s="1"/>
  <c r="E120" i="2" s="1"/>
  <c r="L273" i="1"/>
  <c r="L270" i="1"/>
  <c r="E103" i="2" s="1"/>
  <c r="L271" i="1"/>
  <c r="L275" i="1"/>
  <c r="L276" i="1"/>
  <c r="L277" i="1"/>
  <c r="E114" i="2" s="1"/>
  <c r="L278" i="1"/>
  <c r="E115" i="2" s="1"/>
  <c r="L279" i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E112" i="2" s="1"/>
  <c r="L314" i="1"/>
  <c r="E113" i="2" s="1"/>
  <c r="L315" i="1"/>
  <c r="L316" i="1"/>
  <c r="L317" i="1"/>
  <c r="L318" i="1"/>
  <c r="L325" i="1"/>
  <c r="L326" i="1"/>
  <c r="L327" i="1"/>
  <c r="L252" i="1"/>
  <c r="L253" i="1"/>
  <c r="L333" i="1"/>
  <c r="C32" i="10" s="1"/>
  <c r="L334" i="1"/>
  <c r="L247" i="1"/>
  <c r="C122" i="2" s="1"/>
  <c r="L328" i="1"/>
  <c r="C11" i="13"/>
  <c r="C10" i="13"/>
  <c r="C9" i="13"/>
  <c r="L353" i="1"/>
  <c r="L354" i="1"/>
  <c r="G625" i="1" s="1"/>
  <c r="J625" i="1" s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J52" i="1"/>
  <c r="G48" i="2" s="1"/>
  <c r="G55" i="2" s="1"/>
  <c r="G96" i="2" s="1"/>
  <c r="G51" i="2"/>
  <c r="G54" i="2" s="1"/>
  <c r="G53" i="2"/>
  <c r="F2" i="11"/>
  <c r="L603" i="1"/>
  <c r="H653" i="1"/>
  <c r="L602" i="1"/>
  <c r="G653" i="1" s="1"/>
  <c r="L601" i="1"/>
  <c r="F653" i="1" s="1"/>
  <c r="I653" i="1" s="1"/>
  <c r="C40" i="10"/>
  <c r="F52" i="1"/>
  <c r="G52" i="1"/>
  <c r="G104" i="1" s="1"/>
  <c r="H52" i="1"/>
  <c r="H104" i="1" s="1"/>
  <c r="H185" i="1" s="1"/>
  <c r="G619" i="1" s="1"/>
  <c r="J619" i="1" s="1"/>
  <c r="I52" i="1"/>
  <c r="I103" i="1"/>
  <c r="I104" i="1"/>
  <c r="G103" i="1"/>
  <c r="J103" i="1"/>
  <c r="J104" i="1" s="1"/>
  <c r="J185" i="1" s="1"/>
  <c r="F71" i="1"/>
  <c r="F103" i="1"/>
  <c r="F104" i="1"/>
  <c r="F86" i="1"/>
  <c r="H71" i="1"/>
  <c r="E49" i="2" s="1"/>
  <c r="E54" i="2" s="1"/>
  <c r="H86" i="1"/>
  <c r="H103" i="1"/>
  <c r="F113" i="1"/>
  <c r="F132" i="1" s="1"/>
  <c r="F128" i="1"/>
  <c r="G113" i="1"/>
  <c r="G128" i="1"/>
  <c r="G132" i="1"/>
  <c r="G154" i="1"/>
  <c r="G175" i="1"/>
  <c r="G184" i="1" s="1"/>
  <c r="H618" i="1"/>
  <c r="H113" i="1"/>
  <c r="H132" i="1" s="1"/>
  <c r="H128" i="1"/>
  <c r="I113" i="1"/>
  <c r="I132" i="1" s="1"/>
  <c r="I128" i="1"/>
  <c r="H620" i="1"/>
  <c r="J113" i="1"/>
  <c r="J132" i="1" s="1"/>
  <c r="J128" i="1"/>
  <c r="F139" i="1"/>
  <c r="F154" i="1"/>
  <c r="F161" i="1"/>
  <c r="G139" i="1"/>
  <c r="D77" i="2" s="1"/>
  <c r="D83" i="2" s="1"/>
  <c r="H139" i="1"/>
  <c r="H161" i="1" s="1"/>
  <c r="H154" i="1"/>
  <c r="I139" i="1"/>
  <c r="F77" i="2" s="1"/>
  <c r="F83" i="2" s="1"/>
  <c r="I154" i="1"/>
  <c r="I161" i="1" s="1"/>
  <c r="C15" i="10"/>
  <c r="C21" i="10"/>
  <c r="L242" i="1"/>
  <c r="C23" i="10" s="1"/>
  <c r="L324" i="1"/>
  <c r="L246" i="1"/>
  <c r="C25" i="10"/>
  <c r="L260" i="1"/>
  <c r="C26" i="10" s="1"/>
  <c r="L261" i="1"/>
  <c r="L341" i="1"/>
  <c r="L342" i="1"/>
  <c r="E135" i="2" s="1"/>
  <c r="I655" i="1"/>
  <c r="I660" i="1"/>
  <c r="G652" i="1"/>
  <c r="H652" i="1"/>
  <c r="F652" i="1"/>
  <c r="I652" i="1"/>
  <c r="I659" i="1"/>
  <c r="C6" i="10"/>
  <c r="C5" i="10"/>
  <c r="C42" i="10"/>
  <c r="L366" i="1"/>
  <c r="L367" i="1"/>
  <c r="L368" i="1"/>
  <c r="L374" i="1" s="1"/>
  <c r="G626" i="1" s="1"/>
  <c r="J626" i="1" s="1"/>
  <c r="L369" i="1"/>
  <c r="L370" i="1"/>
  <c r="L371" i="1"/>
  <c r="L372" i="1"/>
  <c r="B2" i="10"/>
  <c r="L336" i="1"/>
  <c r="L337" i="1"/>
  <c r="L338" i="1"/>
  <c r="L339" i="1"/>
  <c r="K343" i="1"/>
  <c r="L511" i="1"/>
  <c r="L514" i="1" s="1"/>
  <c r="L512" i="1"/>
  <c r="F540" i="1" s="1"/>
  <c r="K540" i="1" s="1"/>
  <c r="L513" i="1"/>
  <c r="F541" i="1"/>
  <c r="L516" i="1"/>
  <c r="G539" i="1" s="1"/>
  <c r="G542" i="1" s="1"/>
  <c r="L517" i="1"/>
  <c r="G540" i="1" s="1"/>
  <c r="L518" i="1"/>
  <c r="L519" i="1" s="1"/>
  <c r="G541" i="1"/>
  <c r="L521" i="1"/>
  <c r="H539" i="1"/>
  <c r="L522" i="1"/>
  <c r="H540" i="1"/>
  <c r="L523" i="1"/>
  <c r="H541" i="1" s="1"/>
  <c r="L526" i="1"/>
  <c r="I539" i="1"/>
  <c r="L527" i="1"/>
  <c r="I540" i="1"/>
  <c r="L528" i="1"/>
  <c r="L529" i="1" s="1"/>
  <c r="L531" i="1"/>
  <c r="J539" i="1" s="1"/>
  <c r="L532" i="1"/>
  <c r="J540" i="1" s="1"/>
  <c r="L533" i="1"/>
  <c r="J541" i="1" s="1"/>
  <c r="E124" i="2"/>
  <c r="K262" i="1"/>
  <c r="J262" i="1"/>
  <c r="I262" i="1"/>
  <c r="H262" i="1"/>
  <c r="L262" i="1" s="1"/>
  <c r="G262" i="1"/>
  <c r="F262" i="1"/>
  <c r="C124" i="2"/>
  <c r="C123" i="2"/>
  <c r="A1" i="2"/>
  <c r="A2" i="2"/>
  <c r="C9" i="2"/>
  <c r="D9" i="2"/>
  <c r="E9" i="2"/>
  <c r="E19" i="2" s="1"/>
  <c r="F9" i="2"/>
  <c r="F19" i="2" s="1"/>
  <c r="I431" i="1"/>
  <c r="J9" i="1"/>
  <c r="C10" i="2"/>
  <c r="D10" i="2"/>
  <c r="D19" i="2" s="1"/>
  <c r="E10" i="2"/>
  <c r="F10" i="2"/>
  <c r="I432" i="1"/>
  <c r="I438" i="1" s="1"/>
  <c r="G632" i="1" s="1"/>
  <c r="C11" i="2"/>
  <c r="C12" i="2"/>
  <c r="C19" i="2" s="1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C32" i="2" s="1"/>
  <c r="D22" i="2"/>
  <c r="E22" i="2"/>
  <c r="F22" i="2"/>
  <c r="I440" i="1"/>
  <c r="J23" i="1" s="1"/>
  <c r="C23" i="2"/>
  <c r="D23" i="2"/>
  <c r="D32" i="2" s="1"/>
  <c r="E23" i="2"/>
  <c r="F23" i="2"/>
  <c r="F32" i="2" s="1"/>
  <c r="I441" i="1"/>
  <c r="J24" i="1"/>
  <c r="G23" i="2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E32" i="2" s="1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D42" i="2" s="1"/>
  <c r="D43" i="2" s="1"/>
  <c r="E34" i="2"/>
  <c r="F34" i="2"/>
  <c r="F42" i="2" s="1"/>
  <c r="C35" i="2"/>
  <c r="D35" i="2"/>
  <c r="E35" i="2"/>
  <c r="E42" i="2" s="1"/>
  <c r="E43" i="2" s="1"/>
  <c r="F35" i="2"/>
  <c r="C36" i="2"/>
  <c r="C42" i="2" s="1"/>
  <c r="D36" i="2"/>
  <c r="E36" i="2"/>
  <c r="F36" i="2"/>
  <c r="I446" i="1"/>
  <c r="J37" i="1"/>
  <c r="G36" i="2" s="1"/>
  <c r="G42" i="2" s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C55" i="2" s="1"/>
  <c r="C96" i="2" s="1"/>
  <c r="D48" i="2"/>
  <c r="D55" i="2" s="1"/>
  <c r="F48" i="2"/>
  <c r="F55" i="2" s="1"/>
  <c r="C49" i="2"/>
  <c r="C50" i="2"/>
  <c r="C54" i="2" s="1"/>
  <c r="E50" i="2"/>
  <c r="C51" i="2"/>
  <c r="D51" i="2"/>
  <c r="E51" i="2"/>
  <c r="F51" i="2"/>
  <c r="D52" i="2"/>
  <c r="D54" i="2" s="1"/>
  <c r="C53" i="2"/>
  <c r="D53" i="2"/>
  <c r="E53" i="2"/>
  <c r="F53" i="2"/>
  <c r="C58" i="2"/>
  <c r="C59" i="2"/>
  <c r="C61" i="2"/>
  <c r="D61" i="2"/>
  <c r="D62" i="2" s="1"/>
  <c r="E61" i="2"/>
  <c r="E62" i="2" s="1"/>
  <c r="F61" i="2"/>
  <c r="F62" i="2" s="1"/>
  <c r="G61" i="2"/>
  <c r="G62" i="2"/>
  <c r="C64" i="2"/>
  <c r="C70" i="2" s="1"/>
  <c r="C73" i="2" s="1"/>
  <c r="F64" i="2"/>
  <c r="C65" i="2"/>
  <c r="F65" i="2"/>
  <c r="C66" i="2"/>
  <c r="C67" i="2"/>
  <c r="C68" i="2"/>
  <c r="E68" i="2"/>
  <c r="E70" i="2" s="1"/>
  <c r="F68" i="2"/>
  <c r="C69" i="2"/>
  <c r="D69" i="2"/>
  <c r="D70" i="2" s="1"/>
  <c r="E69" i="2"/>
  <c r="F69" i="2"/>
  <c r="G69" i="2"/>
  <c r="G70" i="2"/>
  <c r="G73" i="2" s="1"/>
  <c r="C71" i="2"/>
  <c r="D71" i="2"/>
  <c r="E71" i="2"/>
  <c r="C72" i="2"/>
  <c r="E72" i="2"/>
  <c r="C77" i="2"/>
  <c r="E77" i="2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G95" i="2" s="1"/>
  <c r="C90" i="2"/>
  <c r="D90" i="2"/>
  <c r="E90" i="2"/>
  <c r="E91" i="2"/>
  <c r="E92" i="2"/>
  <c r="E93" i="2"/>
  <c r="E94" i="2"/>
  <c r="G90" i="2"/>
  <c r="C91" i="2"/>
  <c r="D91" i="2"/>
  <c r="F91" i="2"/>
  <c r="F95" i="2" s="1"/>
  <c r="C92" i="2"/>
  <c r="D92" i="2"/>
  <c r="F92" i="2"/>
  <c r="C93" i="2"/>
  <c r="D93" i="2"/>
  <c r="F93" i="2"/>
  <c r="C94" i="2"/>
  <c r="D94" i="2"/>
  <c r="F94" i="2"/>
  <c r="C101" i="2"/>
  <c r="E102" i="2"/>
  <c r="E104" i="2"/>
  <c r="E105" i="2"/>
  <c r="E106" i="2"/>
  <c r="C105" i="2"/>
  <c r="D107" i="2"/>
  <c r="F107" i="2"/>
  <c r="G107" i="2"/>
  <c r="C110" i="2"/>
  <c r="E110" i="2"/>
  <c r="C113" i="2"/>
  <c r="C114" i="2"/>
  <c r="C116" i="2"/>
  <c r="E116" i="2"/>
  <c r="F120" i="2"/>
  <c r="G120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 s="1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 s="1"/>
  <c r="B151" i="2"/>
  <c r="G151" i="2" s="1"/>
  <c r="C151" i="2"/>
  <c r="D151" i="2"/>
  <c r="E151" i="2"/>
  <c r="F151" i="2"/>
  <c r="B152" i="2"/>
  <c r="C152" i="2"/>
  <c r="D152" i="2"/>
  <c r="E152" i="2"/>
  <c r="F152" i="2"/>
  <c r="G490" i="1"/>
  <c r="C153" i="2" s="1"/>
  <c r="H490" i="1"/>
  <c r="D153" i="2" s="1"/>
  <c r="I490" i="1"/>
  <c r="E153" i="2"/>
  <c r="J490" i="1"/>
  <c r="F153" i="2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C156" i="2"/>
  <c r="H493" i="1"/>
  <c r="K493" i="1" s="1"/>
  <c r="I493" i="1"/>
  <c r="E156" i="2" s="1"/>
  <c r="J493" i="1"/>
  <c r="F156" i="2"/>
  <c r="F19" i="1"/>
  <c r="G19" i="1"/>
  <c r="G608" i="1" s="1"/>
  <c r="H19" i="1"/>
  <c r="I19" i="1"/>
  <c r="F33" i="1"/>
  <c r="G33" i="1"/>
  <c r="H33" i="1"/>
  <c r="H44" i="1" s="1"/>
  <c r="H609" i="1" s="1"/>
  <c r="J609" i="1" s="1"/>
  <c r="I33" i="1"/>
  <c r="F43" i="1"/>
  <c r="F44" i="1" s="1"/>
  <c r="H607" i="1" s="1"/>
  <c r="G607" i="1"/>
  <c r="J607" i="1" s="1"/>
  <c r="G43" i="1"/>
  <c r="G613" i="1" s="1"/>
  <c r="J613" i="1" s="1"/>
  <c r="H43" i="1"/>
  <c r="G609" i="1"/>
  <c r="I43" i="1"/>
  <c r="G44" i="1"/>
  <c r="I44" i="1"/>
  <c r="F169" i="1"/>
  <c r="I169" i="1"/>
  <c r="F175" i="1"/>
  <c r="H175" i="1"/>
  <c r="I175" i="1"/>
  <c r="J175" i="1"/>
  <c r="J184" i="1"/>
  <c r="F180" i="1"/>
  <c r="F184" i="1" s="1"/>
  <c r="G180" i="1"/>
  <c r="H180" i="1"/>
  <c r="H184" i="1" s="1"/>
  <c r="I180" i="1"/>
  <c r="I184" i="1" s="1"/>
  <c r="F203" i="1"/>
  <c r="F249" i="1" s="1"/>
  <c r="F263" i="1" s="1"/>
  <c r="G203" i="1"/>
  <c r="H203" i="1"/>
  <c r="I203" i="1"/>
  <c r="I249" i="1"/>
  <c r="I263" i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G239" i="1"/>
  <c r="G249" i="1" s="1"/>
  <c r="G263" i="1" s="1"/>
  <c r="H239" i="1"/>
  <c r="I239" i="1"/>
  <c r="J239" i="1"/>
  <c r="K239" i="1"/>
  <c r="F248" i="1"/>
  <c r="L248" i="1" s="1"/>
  <c r="G248" i="1"/>
  <c r="H622" i="1"/>
  <c r="H248" i="1"/>
  <c r="H249" i="1" s="1"/>
  <c r="H263" i="1" s="1"/>
  <c r="I248" i="1"/>
  <c r="J248" i="1"/>
  <c r="K248" i="1"/>
  <c r="F282" i="1"/>
  <c r="F330" i="1" s="1"/>
  <c r="F344" i="1" s="1"/>
  <c r="G282" i="1"/>
  <c r="H282" i="1"/>
  <c r="I282" i="1"/>
  <c r="I330" i="1" s="1"/>
  <c r="I344" i="1" s="1"/>
  <c r="F301" i="1"/>
  <c r="G301" i="1"/>
  <c r="G330" i="1" s="1"/>
  <c r="G344" i="1" s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J330" i="1" s="1"/>
  <c r="J344" i="1" s="1"/>
  <c r="K329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H399" i="1"/>
  <c r="H400" i="1" s="1"/>
  <c r="H634" i="1" s="1"/>
  <c r="I399" i="1"/>
  <c r="G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J426" i="1"/>
  <c r="F438" i="1"/>
  <c r="G629" i="1" s="1"/>
  <c r="G438" i="1"/>
  <c r="H438" i="1"/>
  <c r="G631" i="1" s="1"/>
  <c r="J631" i="1" s="1"/>
  <c r="F444" i="1"/>
  <c r="G444" i="1"/>
  <c r="G451" i="1" s="1"/>
  <c r="H630" i="1" s="1"/>
  <c r="H444" i="1"/>
  <c r="I444" i="1"/>
  <c r="F450" i="1"/>
  <c r="G450" i="1"/>
  <c r="H450" i="1"/>
  <c r="F451" i="1"/>
  <c r="H629" i="1" s="1"/>
  <c r="H451" i="1"/>
  <c r="F460" i="1"/>
  <c r="F466" i="1" s="1"/>
  <c r="H612" i="1" s="1"/>
  <c r="G460" i="1"/>
  <c r="H460" i="1"/>
  <c r="I460" i="1"/>
  <c r="J460" i="1"/>
  <c r="F464" i="1"/>
  <c r="G464" i="1"/>
  <c r="G466" i="1"/>
  <c r="H613" i="1"/>
  <c r="H464" i="1"/>
  <c r="I464" i="1"/>
  <c r="I466" i="1"/>
  <c r="H615" i="1" s="1"/>
  <c r="G615" i="1"/>
  <c r="J615" i="1" s="1"/>
  <c r="J464" i="1"/>
  <c r="H466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F524" i="1"/>
  <c r="G514" i="1"/>
  <c r="H514" i="1"/>
  <c r="H519" i="1"/>
  <c r="H524" i="1"/>
  <c r="H529" i="1"/>
  <c r="H534" i="1"/>
  <c r="H535" i="1"/>
  <c r="I514" i="1"/>
  <c r="I535" i="1" s="1"/>
  <c r="J514" i="1"/>
  <c r="J535" i="1"/>
  <c r="K514" i="1"/>
  <c r="L524" i="1"/>
  <c r="F519" i="1"/>
  <c r="G519" i="1"/>
  <c r="G535" i="1" s="1"/>
  <c r="I519" i="1"/>
  <c r="J519" i="1"/>
  <c r="K519" i="1"/>
  <c r="K535" i="1" s="1"/>
  <c r="G524" i="1"/>
  <c r="I524" i="1"/>
  <c r="J524" i="1"/>
  <c r="K524" i="1"/>
  <c r="F529" i="1"/>
  <c r="G529" i="1"/>
  <c r="I529" i="1"/>
  <c r="J529" i="1"/>
  <c r="K529" i="1"/>
  <c r="F534" i="1"/>
  <c r="G534" i="1"/>
  <c r="I534" i="1"/>
  <c r="J534" i="1"/>
  <c r="K534" i="1"/>
  <c r="L547" i="1"/>
  <c r="L548" i="1"/>
  <c r="L549" i="1"/>
  <c r="L550" i="1" s="1"/>
  <c r="F550" i="1"/>
  <c r="F561" i="1" s="1"/>
  <c r="G550" i="1"/>
  <c r="H550" i="1"/>
  <c r="I550" i="1"/>
  <c r="J550" i="1"/>
  <c r="K550" i="1"/>
  <c r="K561" i="1" s="1"/>
  <c r="L552" i="1"/>
  <c r="L555" i="1" s="1"/>
  <c r="L553" i="1"/>
  <c r="L554" i="1"/>
  <c r="F555" i="1"/>
  <c r="G555" i="1"/>
  <c r="G561" i="1" s="1"/>
  <c r="H555" i="1"/>
  <c r="I555" i="1"/>
  <c r="J555" i="1"/>
  <c r="J561" i="1" s="1"/>
  <c r="K555" i="1"/>
  <c r="L557" i="1"/>
  <c r="L560" i="1" s="1"/>
  <c r="L558" i="1"/>
  <c r="L559" i="1"/>
  <c r="F560" i="1"/>
  <c r="G560" i="1"/>
  <c r="H560" i="1"/>
  <c r="I560" i="1"/>
  <c r="I561" i="1" s="1"/>
  <c r="J560" i="1"/>
  <c r="K560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H588" i="1"/>
  <c r="I588" i="1"/>
  <c r="H640" i="1" s="1"/>
  <c r="J640" i="1" s="1"/>
  <c r="J588" i="1"/>
  <c r="H641" i="1" s="1"/>
  <c r="K592" i="1"/>
  <c r="K593" i="1"/>
  <c r="K594" i="1"/>
  <c r="K595" i="1"/>
  <c r="G638" i="1"/>
  <c r="H595" i="1"/>
  <c r="I595" i="1"/>
  <c r="J595" i="1"/>
  <c r="F604" i="1"/>
  <c r="G604" i="1"/>
  <c r="H604" i="1"/>
  <c r="I604" i="1"/>
  <c r="J604" i="1"/>
  <c r="K604" i="1"/>
  <c r="L604" i="1"/>
  <c r="H608" i="1"/>
  <c r="G610" i="1"/>
  <c r="H610" i="1"/>
  <c r="J610" i="1" s="1"/>
  <c r="G614" i="1"/>
  <c r="H614" i="1"/>
  <c r="J614" i="1"/>
  <c r="H617" i="1"/>
  <c r="H619" i="1"/>
  <c r="H621" i="1"/>
  <c r="H623" i="1"/>
  <c r="H624" i="1"/>
  <c r="H625" i="1"/>
  <c r="H626" i="1"/>
  <c r="H627" i="1"/>
  <c r="H628" i="1"/>
  <c r="G630" i="1"/>
  <c r="H631" i="1"/>
  <c r="G633" i="1"/>
  <c r="J633" i="1" s="1"/>
  <c r="G634" i="1"/>
  <c r="J634" i="1" s="1"/>
  <c r="G635" i="1"/>
  <c r="J635" i="1" s="1"/>
  <c r="H635" i="1"/>
  <c r="H637" i="1"/>
  <c r="G639" i="1"/>
  <c r="J639" i="1" s="1"/>
  <c r="H639" i="1"/>
  <c r="G640" i="1"/>
  <c r="G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F70" i="2"/>
  <c r="F73" i="2" s="1"/>
  <c r="G152" i="2"/>
  <c r="C83" i="2"/>
  <c r="C62" i="2"/>
  <c r="F54" i="2"/>
  <c r="D18" i="13"/>
  <c r="C18" i="13"/>
  <c r="D6" i="13"/>
  <c r="C6" i="13" s="1"/>
  <c r="D31" i="13" l="1"/>
  <c r="C31" i="13" s="1"/>
  <c r="L330" i="1"/>
  <c r="L344" i="1" s="1"/>
  <c r="G623" i="1" s="1"/>
  <c r="J623" i="1" s="1"/>
  <c r="C8" i="13"/>
  <c r="L561" i="1"/>
  <c r="C43" i="2"/>
  <c r="C130" i="2"/>
  <c r="C133" i="2" s="1"/>
  <c r="L400" i="1"/>
  <c r="I451" i="1"/>
  <c r="H632" i="1" s="1"/>
  <c r="J632" i="1" s="1"/>
  <c r="G43" i="2"/>
  <c r="I542" i="1"/>
  <c r="F650" i="1"/>
  <c r="L249" i="1"/>
  <c r="L263" i="1" s="1"/>
  <c r="G622" i="1" s="1"/>
  <c r="J622" i="1" s="1"/>
  <c r="G137" i="2"/>
  <c r="F96" i="2"/>
  <c r="D96" i="2"/>
  <c r="G185" i="1"/>
  <c r="G618" i="1" s="1"/>
  <c r="J618" i="1" s="1"/>
  <c r="F33" i="13"/>
  <c r="D137" i="2"/>
  <c r="G650" i="1"/>
  <c r="J629" i="1"/>
  <c r="J263" i="1"/>
  <c r="H638" i="1"/>
  <c r="J638" i="1" s="1"/>
  <c r="D73" i="2"/>
  <c r="J33" i="1"/>
  <c r="G22" i="2"/>
  <c r="G32" i="2" s="1"/>
  <c r="F185" i="1"/>
  <c r="G617" i="1" s="1"/>
  <c r="J617" i="1" s="1"/>
  <c r="C38" i="10"/>
  <c r="G156" i="2"/>
  <c r="I185" i="1"/>
  <c r="G620" i="1" s="1"/>
  <c r="J620" i="1" s="1"/>
  <c r="H650" i="1"/>
  <c r="H542" i="1"/>
  <c r="J608" i="1"/>
  <c r="G621" i="1"/>
  <c r="J621" i="1" s="1"/>
  <c r="G636" i="1"/>
  <c r="J630" i="1"/>
  <c r="E73" i="2"/>
  <c r="K541" i="1"/>
  <c r="F43" i="2"/>
  <c r="J542" i="1"/>
  <c r="K490" i="1"/>
  <c r="B153" i="2"/>
  <c r="G153" i="2" s="1"/>
  <c r="J641" i="1"/>
  <c r="G33" i="13"/>
  <c r="C27" i="10"/>
  <c r="C18" i="10"/>
  <c r="C35" i="10"/>
  <c r="G9" i="2"/>
  <c r="D156" i="2"/>
  <c r="C115" i="2"/>
  <c r="E101" i="2"/>
  <c r="E107" i="2" s="1"/>
  <c r="E48" i="2"/>
  <c r="E55" i="2" s="1"/>
  <c r="E96" i="2" s="1"/>
  <c r="I541" i="1"/>
  <c r="F539" i="1"/>
  <c r="G651" i="1"/>
  <c r="C17" i="10"/>
  <c r="G161" i="1"/>
  <c r="C39" i="10" s="1"/>
  <c r="D17" i="13"/>
  <c r="C17" i="13" s="1"/>
  <c r="D14" i="13"/>
  <c r="C14" i="13" s="1"/>
  <c r="D7" i="13"/>
  <c r="C7" i="13" s="1"/>
  <c r="E16" i="13"/>
  <c r="C16" i="13" s="1"/>
  <c r="D119" i="2"/>
  <c r="D120" i="2" s="1"/>
  <c r="C104" i="2"/>
  <c r="E123" i="2"/>
  <c r="E136" i="2" s="1"/>
  <c r="C24" i="10"/>
  <c r="D5" i="13"/>
  <c r="C16" i="10"/>
  <c r="I450" i="1"/>
  <c r="H25" i="13"/>
  <c r="C112" i="2"/>
  <c r="C120" i="2" s="1"/>
  <c r="C103" i="2"/>
  <c r="F651" i="1"/>
  <c r="I651" i="1" s="1"/>
  <c r="J43" i="1"/>
  <c r="L534" i="1"/>
  <c r="L535" i="1" s="1"/>
  <c r="C102" i="2"/>
  <c r="C107" i="2" s="1"/>
  <c r="J10" i="1"/>
  <c r="G10" i="2" s="1"/>
  <c r="L343" i="1"/>
  <c r="G612" i="1"/>
  <c r="J612" i="1" s="1"/>
  <c r="C10" i="10"/>
  <c r="H651" i="1"/>
  <c r="F122" i="2"/>
  <c r="F136" i="2" s="1"/>
  <c r="F137" i="2" s="1"/>
  <c r="C29" i="10"/>
  <c r="F22" i="13"/>
  <c r="C22" i="13" s="1"/>
  <c r="C137" i="2" l="1"/>
  <c r="D38" i="10"/>
  <c r="C41" i="10"/>
  <c r="D35" i="10" s="1"/>
  <c r="C36" i="10"/>
  <c r="C136" i="2"/>
  <c r="G627" i="1"/>
  <c r="J627" i="1" s="1"/>
  <c r="H636" i="1"/>
  <c r="J636" i="1" s="1"/>
  <c r="G616" i="1"/>
  <c r="J616" i="1" s="1"/>
  <c r="J44" i="1"/>
  <c r="H611" i="1" s="1"/>
  <c r="G19" i="2"/>
  <c r="E137" i="2"/>
  <c r="C25" i="13"/>
  <c r="H33" i="13"/>
  <c r="I650" i="1"/>
  <c r="I654" i="1" s="1"/>
  <c r="F654" i="1"/>
  <c r="C28" i="10"/>
  <c r="D10" i="10"/>
  <c r="D16" i="10"/>
  <c r="J19" i="1"/>
  <c r="G611" i="1" s="1"/>
  <c r="E33" i="13"/>
  <c r="D35" i="13" s="1"/>
  <c r="C5" i="13"/>
  <c r="D33" i="13"/>
  <c r="D36" i="13" s="1"/>
  <c r="K539" i="1"/>
  <c r="K542" i="1" s="1"/>
  <c r="F542" i="1"/>
  <c r="H654" i="1"/>
  <c r="G654" i="1"/>
  <c r="C30" i="10" l="1"/>
  <c r="D22" i="10"/>
  <c r="D21" i="10"/>
  <c r="D25" i="10"/>
  <c r="D28" i="10" s="1"/>
  <c r="D23" i="10"/>
  <c r="D19" i="10"/>
  <c r="D11" i="10"/>
  <c r="D26" i="10"/>
  <c r="D12" i="10"/>
  <c r="D20" i="10"/>
  <c r="D13" i="10"/>
  <c r="D15" i="10"/>
  <c r="D24" i="10"/>
  <c r="I662" i="1"/>
  <c r="C7" i="10" s="1"/>
  <c r="I657" i="1"/>
  <c r="G662" i="1"/>
  <c r="G657" i="1"/>
  <c r="H662" i="1"/>
  <c r="H657" i="1"/>
  <c r="D17" i="10"/>
  <c r="D36" i="10"/>
  <c r="D41" i="10" s="1"/>
  <c r="F657" i="1"/>
  <c r="F662" i="1"/>
  <c r="C4" i="10" s="1"/>
  <c r="D27" i="10"/>
  <c r="D40" i="10"/>
  <c r="D37" i="10"/>
  <c r="J611" i="1"/>
  <c r="H646" i="1"/>
  <c r="D18" i="10"/>
  <c r="D3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B4A3C4D-7184-4C59-89AA-5E5D3934539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5682088-22CD-4ED1-BA2B-CEF60D46EF9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F612A76-9E7C-4AFA-9300-E1E8BD263A5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5F903BC-AD2D-4572-8B7D-D74924F4B8EB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0943578-6DD4-4067-914F-711A4E601D6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178152D-C603-41B1-9384-63A2D2E234C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A7BAD8B8-9241-4E61-88AF-BAC23088EB4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FBB688E-F6BF-448B-B30D-A82AFE8902E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C7970C0-D9C7-4FB5-841D-C569C1E013F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4658CAD-1805-4517-8FF6-77DBAB2490E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26D1E00-BB88-4B32-84DA-24AC083294A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7B80D3D-6F83-43C1-B588-ACE2F7AD231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<sst xmlns="http://schemas.openxmlformats.org/spreadsheetml/2006/main" count="3861" uniqueCount="898">
  <si>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</si>
  <si>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</si>
  <si>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</si>
  <si>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</si>
  <si>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</si>
  <si>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</si>
  <si>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</si>
  <si>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</si>
  <si>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</si>
  <si>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</si>
  <si>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</si>
  <si>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</si>
  <si>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</si>
  <si>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</si>
  <si>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</si>
  <si>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</si>
  <si>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</si>
  <si>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</si>
  <si>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</si>
  <si>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</si>
  <si>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</si>
  <si>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</si>
  <si>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</si>
  <si>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</si>
  <si>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</si>
  <si>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</si>
  <si>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</si>
  <si>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</si>
  <si>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</si>
  <si>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</si>
  <si>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</si>
  <si>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</si>
  <si>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</si>
  <si>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</si>
  <si>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</si>
  <si>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</si>
  <si>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</si>
  <si>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</si>
  <si>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</si>
  <si>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</si>
  <si>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</si>
  <si>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</si>
  <si>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</si>
  <si>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</si>
  <si>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</si>
  <si>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</si>
  <si>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</si>
  <si>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</si>
  <si>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</si>
  <si>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</si>
  <si>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</si>
  <si>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</si>
  <si>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</si>
  <si>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</si>
  <si>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</si>
  <si>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</si>
  <si>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</si>
  <si>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</si>
  <si>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</si>
  <si>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</si>
  <si>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</si>
  <si>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</si>
  <si>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</si>
  <si>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</si>
  <si>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</si>
  <si>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</si>
  <si>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</si>
  <si>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</si>
  <si>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</si>
  <si>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</si>
  <si>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</si>
  <si>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</si>
  <si>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</si>
  <si>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</si>
  <si>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</si>
  <si>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</si>
  <si>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</si>
  <si>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</si>
  <si>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</si>
  <si>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</si>
  <si>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</si>
  <si>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</si>
  <si>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</si>
  <si>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</si>
  <si>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</si>
  <si>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</si>
  <si>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</si>
  <si>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</si>
  <si>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</si>
  <si>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</si>
  <si>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</si>
  <si>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</si>
  <si>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</si>
  <si>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</si>
  <si>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</si>
  <si>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</si>
  <si>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</si>
  <si>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</si>
  <si>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</si>
  <si>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</si>
  <si>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</si>
  <si>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</si>
  <si>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</si>
  <si>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</si>
  <si>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</si>
  <si>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</si>
  <si>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</si>
  <si>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</si>
  <si>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</si>
  <si>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</si>
  <si>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</si>
  <si>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</si>
  <si>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</si>
  <si>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</si>
  <si>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</si>
  <si>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</si>
  <si>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</si>
  <si>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</si>
  <si>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</si>
  <si>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</si>
  <si>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</si>
  <si>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</si>
  <si>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</si>
  <si>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</si>
  <si>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</si>
  <si>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</si>
  <si>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</si>
  <si>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</si>
  <si>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</si>
  <si>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</si>
  <si>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</si>
  <si>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</si>
  <si>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</si>
  <si>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</si>
  <si>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</si>
  <si>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</si>
  <si>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</si>
  <si>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</si>
  <si>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</si>
  <si>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</si>
  <si>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</si>
  <si>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</si>
  <si>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</si>
  <si>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</si>
  <si>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</si>
  <si>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</si>
  <si>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</si>
  <si>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</si>
  <si>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</si>
  <si>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</si>
  <si>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</si>
  <si>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</si>
  <si>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</si>
  <si>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</si>
  <si>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</si>
  <si>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</si>
  <si>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</si>
  <si>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</si>
  <si>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</si>
  <si>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</si>
  <si>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</si>
  <si>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</si>
  <si>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</si>
  <si>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</si>
  <si>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</si>
  <si>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</si>
  <si>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</si>
  <si>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</si>
  <si>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</si>
  <si>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</si>
  <si>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</si>
  <si>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</si>
  <si>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</si>
  <si>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</si>
  <si>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</si>
  <si>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</si>
  <si>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</si>
  <si>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</si>
  <si>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</si>
  <si>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</si>
  <si>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</si>
  <si>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</si>
  <si>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</si>
  <si>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</si>
  <si>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</si>
  <si>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</si>
  <si>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</si>
  <si>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</si>
  <si>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</si>
  <si>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</si>
  <si>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</si>
  <si>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</si>
  <si>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</si>
  <si>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</si>
  <si>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</si>
  <si>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</si>
  <si>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</si>
  <si>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</si>
  <si>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</si>
  <si>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</si>
  <si>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</si>
  <si>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</si>
  <si>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</si>
  <si>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</si>
  <si>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</si>
  <si>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</si>
  <si>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</si>
  <si>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</si>
  <si>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</si>
  <si>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</si>
  <si>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</si>
  <si>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</si>
  <si>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</si>
  <si>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</si>
  <si>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</si>
  <si>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</si>
  <si>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</si>
  <si>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</si>
  <si>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</si>
  <si>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</si>
  <si>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</si>
  <si>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</si>
  <si>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</si>
  <si>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</si>
  <si>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</si>
  <si>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</si>
  <si>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</si>
  <si>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</si>
  <si>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</si>
  <si>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</si>
  <si>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</si>
  <si>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</si>
  <si>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</si>
  <si>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</si>
  <si>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</si>
  <si>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</si>
  <si>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</si>
  <si>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</si>
  <si>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</si>
  <si>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</si>
  <si>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</si>
  <si>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</si>
  <si>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</si>
  <si>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</si>
  <si>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</si>
  <si>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</si>
  <si>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</si>
  <si>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</si>
  <si>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</si>
  <si>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</si>
  <si>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</si>
  <si>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</si>
  <si>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</si>
  <si>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</si>
  <si>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</si>
  <si>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</si>
  <si>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</si>
  <si>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</si>
  <si>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</si>
  <si>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</si>
  <si>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</si>
  <si>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</si>
  <si>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</si>
  <si>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</si>
  <si>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</si>
  <si>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</si>
  <si>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</si>
  <si>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</si>
  <si>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</si>
  <si>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</si>
  <si>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</si>
  <si>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</si>
  <si>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</si>
  <si>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</si>
  <si>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</si>
  <si>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</si>
  <si>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</si>
  <si>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</si>
  <si>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</si>
  <si>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</si>
  <si>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</si>
  <si>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</si>
  <si>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</si>
  <si>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</si>
  <si>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</si>
  <si>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</si>
  <si>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</si>
  <si>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</si>
  <si>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</si>
  <si>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</si>
  <si>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</si>
  <si>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</si>
  <si>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</si>
  <si>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</si>
  <si>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</si>
  <si>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</si>
  <si>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</si>
  <si>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</si>
  <si>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</si>
  <si>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</si>
  <si>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</si>
  <si>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</si>
  <si>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</si>
  <si>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</si>
  <si>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</si>
  <si>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</si>
  <si>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</si>
  <si>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</si>
  <si>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</si>
  <si>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</si>
  <si>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</si>
  <si>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</si>
  <si>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</si>
  <si>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</si>
  <si>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</si>
  <si>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</si>
  <si>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</si>
  <si>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</si>
  <si>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</si>
  <si>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</si>
  <si>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</si>
  <si>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</si>
  <si>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</si>
  <si>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</si>
  <si>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</si>
  <si>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</si>
  <si>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</si>
  <si>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</si>
  <si>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</si>
  <si>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</si>
  <si>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</si>
  <si>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</si>
  <si>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</si>
  <si>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</si>
  <si>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</si>
  <si>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</si>
  <si>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</si>
  <si>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</si>
  <si>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</si>
  <si>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</si>
  <si>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</si>
  <si>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</si>
  <si>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</si>
  <si>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</si>
  <si>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</si>
  <si>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</si>
  <si>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</si>
  <si>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</si>
  <si>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</si>
  <si>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</si>
  <si>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</si>
  <si>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</si>
  <si>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</si>
  <si>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</si>
  <si>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</si>
  <si>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</si>
  <si>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</si>
  <si>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</si>
  <si>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</si>
  <si>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</si>
  <si>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</si>
  <si>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</si>
  <si>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</si>
  <si>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</si>
  <si>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</si>
  <si>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</si>
  <si>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</si>
  <si>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</si>
  <si>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</si>
  <si>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</si>
  <si>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</si>
  <si>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</si>
  <si>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</si>
  <si>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</si>
  <si>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</si>
  <si>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</si>
  <si>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</si>
  <si>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</si>
  <si>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</si>
  <si>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</si>
  <si>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</si>
  <si>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</si>
  <si>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</si>
  <si>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</si>
  <si>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</si>
  <si>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</si>
  <si>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</si>
  <si>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</si>
  <si>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</si>
  <si>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</si>
  <si>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</si>
  <si>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</si>
  <si>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</si>
  <si>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</si>
  <si>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</si>
  <si>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</si>
  <si>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</si>
  <si>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</si>
  <si>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</si>
  <si>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</si>
  <si>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</si>
  <si>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</si>
  <si>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</si>
  <si>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</si>
  <si>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</si>
  <si>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</si>
  <si>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</si>
  <si>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</si>
  <si>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</si>
  <si>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</si>
  <si>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</si>
  <si>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</si>
  <si>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</si>
  <si>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</si>
  <si>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</si>
  <si>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</si>
  <si>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</si>
  <si>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</si>
  <si>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</si>
  <si>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</si>
  <si>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</si>
  <si>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</si>
  <si>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</si>
  <si>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</si>
  <si>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</si>
  <si>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</si>
  <si>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</si>
  <si>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</si>
  <si>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</si>
  <si>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</si>
  <si>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</si>
  <si>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</si>
  <si>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</si>
  <si>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</si>
  <si>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</si>
  <si>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</si>
  <si>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</si>
  <si>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</si>
  <si>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</si>
  <si>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</si>
  <si>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</si>
  <si>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</si>
  <si>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</si>
  <si>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</si>
  <si>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</si>
  <si>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</si>
  <si>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</si>
  <si>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</si>
  <si>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</si>
  <si>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</si>
  <si>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</si>
  <si>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</si>
  <si>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</si>
  <si>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</si>
  <si>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</si>
  <si>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</si>
  <si>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</si>
  <si>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</si>
  <si>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</si>
  <si>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</si>
  <si>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</si>
  <si>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</si>
  <si>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</si>
  <si>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</si>
  <si>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</si>
  <si>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</si>
  <si>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</si>
  <si>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</si>
  <si>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</si>
  <si>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</si>
  <si>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</si>
  <si>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</si>
  <si>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</si>
  <si>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</si>
  <si>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</si>
  <si>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</si>
  <si>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</si>
  <si>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</si>
  <si>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</si>
  <si>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</si>
  <si>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</si>
  <si>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</si>
  <si>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</si>
  <si>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</si>
  <si>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</si>
  <si>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</si>
  <si>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</si>
  <si>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</si>
  <si>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</si>
  <si>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</si>
  <si>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</si>
  <si>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</si>
  <si>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</si>
  <si>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</si>
  <si>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</si>
  <si>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</si>
  <si>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</si>
  <si>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</si>
  <si>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</si>
  <si>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</si>
  <si>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</si>
  <si>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</si>
  <si>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</si>
  <si>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</si>
  <si>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</si>
  <si>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</si>
  <si>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</si>
  <si>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</si>
  <si>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</si>
  <si>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</si>
  <si>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</si>
  <si>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</si>
  <si>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</si>
  <si>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</si>
  <si>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</si>
  <si>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</si>
  <si>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</si>
  <si>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</si>
  <si>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</si>
  <si>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</si>
  <si>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</si>
  <si>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</si>
  <si>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</si>
  <si>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</si>
  <si>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</si>
  <si>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</si>
  <si>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</si>
  <si>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</si>
  <si>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</si>
  <si>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</si>
  <si>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</si>
  <si>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</si>
  <si>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</si>
  <si>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</si>
  <si>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</si>
  <si>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</si>
  <si>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</si>
  <si>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</si>
  <si>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</si>
  <si>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</si>
  <si>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</si>
  <si>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</si>
  <si>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</si>
  <si>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</si>
  <si>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</si>
  <si>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</si>
  <si>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</si>
  <si>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</si>
  <si>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</si>
  <si>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</si>
  <si>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</si>
  <si>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</si>
  <si>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</si>
  <si>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</si>
  <si>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</si>
  <si>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</si>
  <si>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</si>
  <si>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</si>
  <si>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</si>
  <si>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</si>
  <si>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</si>
  <si>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</si>
  <si>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</si>
  <si>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</si>
  <si>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</si>
  <si>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</si>
  <si>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</si>
  <si>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</si>
  <si>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</si>
  <si>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</si>
  <si>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</si>
  <si>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</si>
  <si>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</si>
  <si>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</si>
  <si>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</si>
  <si>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</si>
  <si>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</si>
  <si>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</si>
  <si>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</si>
  <si>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</si>
  <si>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</si>
  <si>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</si>
  <si>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</si>
  <si>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</si>
  <si>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</si>
  <si>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</si>
  <si>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</si>
  <si>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</si>
  <si>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</si>
  <si>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</si>
  <si>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</si>
  <si>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</si>
  <si>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</si>
  <si>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</si>
  <si>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</si>
  <si>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</si>
  <si>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</si>
  <si>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</si>
  <si>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</si>
  <si>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</si>
  <si>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</si>
  <si>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</si>
  <si>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</si>
  <si>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</si>
  <si>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</si>
  <si>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</si>
  <si>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</si>
  <si>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</si>
  <si>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</si>
  <si>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</si>
  <si>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</si>
  <si>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</si>
  <si>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</si>
  <si>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</si>
  <si>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</si>
  <si>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</si>
  <si>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</si>
  <si>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</si>
  <si>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</si>
  <si>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</si>
  <si>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</si>
  <si>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</si>
  <si>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</si>
  <si>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</si>
  <si>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</si>
  <si>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</si>
  <si>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</si>
  <si>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</si>
  <si>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</si>
  <si>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</si>
  <si>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</si>
  <si>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</si>
  <si>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</si>
  <si>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</si>
  <si>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</si>
  <si>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</si>
  <si>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</si>
  <si>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</si>
  <si>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</si>
  <si>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</si>
  <si>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</si>
  <si>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</si>
  <si>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</si>
  <si>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</si>
  <si>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</si>
  <si>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</si>
  <si>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</si>
  <si>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</si>
  <si>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</si>
  <si>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</si>
  <si>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</si>
  <si>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</si>
  <si>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</si>
  <si>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</si>
  <si>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</si>
  <si>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</si>
  <si>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</si>
  <si>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</si>
  <si>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</si>
  <si>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</si>
  <si>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</si>
  <si>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</si>
  <si>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</si>
  <si>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</si>
  <si>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</si>
  <si>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</si>
  <si>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</si>
  <si>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</si>
  <si>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</si>
  <si>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</si>
  <si>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</si>
  <si>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</si>
  <si>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</si>
  <si>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</si>
  <si>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</si>
  <si>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</si>
  <si>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</si>
  <si>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</si>
  <si>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</si>
  <si>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</si>
  <si>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</si>
  <si>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</si>
  <si>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</si>
  <si>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</si>
  <si>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</si>
  <si>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</si>
  <si>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</si>
  <si>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</si>
  <si>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</si>
  <si>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</si>
  <si>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</si>
  <si>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</si>
  <si>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</si>
  <si>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</si>
  <si>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</si>
  <si>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</si>
  <si>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</si>
  <si>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</si>
  <si>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</si>
  <si>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</si>
  <si>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</si>
  <si>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</si>
  <si>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</si>
  <si>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</si>
  <si>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</si>
  <si>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</si>
  <si>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</si>
  <si>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</si>
  <si>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</si>
  <si>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</si>
  <si>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</si>
  <si>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</si>
  <si>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</si>
  <si>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</si>
  <si>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</si>
  <si>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</si>
  <si>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</si>
  <si>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</si>
  <si>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</si>
  <si>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</si>
  <si>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</si>
  <si>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</si>
  <si>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</si>
  <si>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</si>
  <si>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</si>
  <si>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</si>
  <si>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</si>
  <si>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</si>
  <si>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</si>
  <si>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</si>
  <si>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</si>
  <si>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</si>
  <si>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</si>
  <si>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</si>
  <si>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</si>
  <si>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</si>
  <si>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</si>
  <si>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</si>
  <si>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</si>
  <si>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</si>
  <si>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</si>
  <si>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</si>
  <si>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</si>
  <si>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</si>
  <si>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</si>
  <si>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</si>
  <si>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</si>
  <si>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</si>
  <si>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</si>
  <si>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</si>
  <si>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</si>
  <si>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</si>
  <si>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</si>
  <si>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</si>
  <si>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</si>
  <si>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</si>
  <si>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</si>
  <si>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</si>
  <si>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</si>
  <si>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</si>
  <si>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</si>
  <si>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</si>
  <si>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</si>
  <si>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</si>
  <si>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</si>
  <si>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</si>
  <si>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</si>
  <si>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</si>
  <si>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</si>
  <si>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</si>
  <si>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</si>
  <si>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</si>
  <si>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</si>
  <si>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</si>
  <si>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</si>
  <si>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</si>
  <si>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</si>
  <si>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</si>
  <si>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</si>
  <si>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</si>
  <si>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</si>
  <si>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</si>
  <si>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</si>
  <si>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</si>
  <si>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</si>
  <si>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</si>
  <si>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</si>
  <si>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</si>
  <si>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</si>
  <si>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</si>
  <si>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</si>
  <si>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</si>
  <si>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</si>
  <si>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</si>
  <si>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</si>
  <si>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</si>
  <si>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</si>
  <si>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</si>
  <si>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</si>
  <si>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</si>
  <si>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</si>
  <si>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</si>
  <si>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</si>
  <si>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</si>
  <si>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</si>
  <si>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</si>
  <si>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</si>
  <si>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</si>
  <si>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</si>
  <si>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</si>
  <si>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</si>
  <si>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</si>
  <si>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</si>
  <si>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</si>
  <si>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</si>
  <si>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</si>
  <si>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</si>
  <si>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</si>
  <si>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</si>
  <si>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</si>
  <si>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</si>
  <si>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</si>
  <si>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</si>
  <si>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</si>
  <si>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</si>
  <si>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</si>
  <si>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</si>
  <si>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</si>
  <si>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</si>
  <si>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</si>
  <si>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</si>
  <si>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</si>
  <si>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</si>
  <si>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</si>
  <si>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</si>
  <si>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</si>
  <si>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</si>
  <si>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</si>
  <si>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</si>
  <si>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</si>
  <si>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</si>
  <si>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</si>
  <si>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</si>
  <si>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</si>
  <si>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</si>
  <si>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</si>
  <si>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</si>
  <si>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</si>
  <si>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</si>
  <si>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</si>
  <si>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</si>
  <si>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</si>
  <si>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</si>
  <si>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</si>
  <si>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</si>
  <si>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</si>
  <si>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</si>
  <si>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</si>
  <si>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</si>
  <si>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</si>
  <si>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</si>
  <si>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</si>
  <si>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</si>
  <si>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</si>
  <si>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</si>
  <si>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</si>
  <si>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</si>
  <si>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</si>
  <si>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</si>
  <si>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</si>
  <si>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</si>
  <si>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</si>
  <si>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</si>
  <si>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</si>
  <si>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</si>
  <si>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</si>
  <si>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</si>
  <si>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</si>
  <si>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</si>
  <si>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</si>
  <si>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</si>
  <si>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</si>
  <si>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</si>
  <si>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</si>
  <si>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</si>
  <si>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</si>
  <si>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</si>
  <si>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</si>
  <si>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</si>
  <si>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</si>
  <si>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</si>
  <si>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</si>
  <si>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</si>
  <si>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</si>
  <si>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Mason School District</t>
  </si>
  <si>
    <t>07/09</t>
  </si>
  <si>
    <t>08/29</t>
  </si>
  <si>
    <t>Fund Balance has been restated to reconcile with auduted financial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</si>
</sst>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DF3D-766C-4972-84B7-9E99CA4D055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345</v>
      </c>
      <c r="C2" s="21">
        <v>345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72255</v>
      </c>
      <c r="G9" s="18"/>
      <c r="H9" s="18"/>
      <c r="I9" s="18">
        <v>5446</v>
      </c>
      <c r="J9" s="67">
        <f>SUM(I431)</f>
        <v>55092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36761</v>
      </c>
      <c r="G12" s="18"/>
      <c r="H12" s="18"/>
      <c r="I12" s="18">
        <v>18348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1163</v>
      </c>
      <c r="H13" s="18">
        <v>35598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13970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122986</v>
      </c>
      <c r="G19" s="41">
        <f>SUM(G9:G18)</f>
        <v>1163</v>
      </c>
      <c r="H19" s="41">
        <f>SUM(H9:H18)</f>
        <v>35598</v>
      </c>
      <c r="I19" s="41">
        <f>SUM(I9:I18)</f>
        <v>23794</v>
      </c>
      <c r="J19" s="41">
        <f>SUM(J9:J18)</f>
        <v>55092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18348</v>
      </c>
      <c r="G23" s="18">
        <v>1163</v>
      </c>
      <c r="H23" s="18">
        <v>35598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19934</v>
      </c>
      <c r="G25" s="18"/>
      <c r="H25" s="18"/>
      <c r="I25" s="18">
        <v>2138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>
        <v>18000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26111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130661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195054</v>
      </c>
      <c r="G33" s="41">
        <f>SUM(G23:G32)</f>
        <v>1163</v>
      </c>
      <c r="H33" s="41">
        <f>SUM(H23:H32)</f>
        <v>35598</v>
      </c>
      <c r="I33" s="41">
        <f>SUM(I23:I32)</f>
        <v>20138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>
        <v>3656</v>
      </c>
      <c r="J41" s="13">
        <f>SUM(I449)</f>
        <v>55092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-72068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-72068</v>
      </c>
      <c r="G43" s="41">
        <f>SUM(G35:G42)</f>
        <v>0</v>
      </c>
      <c r="H43" s="41">
        <f>SUM(H35:H42)</f>
        <v>0</v>
      </c>
      <c r="I43" s="41">
        <f>SUM(I35:I42)</f>
        <v>3656</v>
      </c>
      <c r="J43" s="41">
        <f>SUM(J35:J42)</f>
        <v>55092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122986</v>
      </c>
      <c r="G44" s="41">
        <f>G43+G33</f>
        <v>1163</v>
      </c>
      <c r="H44" s="41">
        <f>H43+H33</f>
        <v>35598</v>
      </c>
      <c r="I44" s="41">
        <f>I43+I33</f>
        <v>23794</v>
      </c>
      <c r="J44" s="41">
        <f>J43+J33</f>
        <v>55092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2036489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2036489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11325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11325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807</v>
      </c>
      <c r="G88" s="18"/>
      <c r="H88" s="18"/>
      <c r="I88" s="18">
        <v>50</v>
      </c>
      <c r="J88" s="18">
        <v>92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29186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252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27494-17960</f>
        <v>9534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10593</v>
      </c>
      <c r="G103" s="41">
        <f>SUM(G88:G102)</f>
        <v>29186</v>
      </c>
      <c r="H103" s="41">
        <f>SUM(H88:H102)</f>
        <v>0</v>
      </c>
      <c r="I103" s="41">
        <f>SUM(I88:I102)</f>
        <v>50</v>
      </c>
      <c r="J103" s="41">
        <f>SUM(J88:J102)</f>
        <v>92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2058407</v>
      </c>
      <c r="G104" s="41">
        <f>G52+G103</f>
        <v>29186</v>
      </c>
      <c r="H104" s="41">
        <f>H52+H71+H86+H103</f>
        <v>0</v>
      </c>
      <c r="I104" s="41">
        <f>I52+I103</f>
        <v>50</v>
      </c>
      <c r="J104" s="41">
        <f>J52+J103</f>
        <v>92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263416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371918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9554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644888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66000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>
        <v>57944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25875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2016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91875</v>
      </c>
      <c r="G128" s="41">
        <f>SUM(G115:G127)</f>
        <v>2016</v>
      </c>
      <c r="H128" s="41">
        <f>SUM(H115:H127)</f>
        <v>0</v>
      </c>
      <c r="I128" s="41">
        <f>SUM(I115:I127)</f>
        <v>57944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736763</v>
      </c>
      <c r="G132" s="41">
        <f>G113+SUM(G128:G129)</f>
        <v>2016</v>
      </c>
      <c r="H132" s="41">
        <f>H113+SUM(H128:H131)</f>
        <v>0</v>
      </c>
      <c r="I132" s="41">
        <f>I113+I128</f>
        <v>57944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>
        <v>44749</v>
      </c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44749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9322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9322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9322</v>
      </c>
      <c r="H161" s="41">
        <f>H139+H154+SUM(H155:H160)</f>
        <v>44749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34747</v>
      </c>
      <c r="H171" s="18"/>
      <c r="I171" s="18"/>
      <c r="J171" s="18">
        <v>55000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34747</v>
      </c>
      <c r="H175" s="41">
        <f>SUM(H171:H174)</f>
        <v>0</v>
      </c>
      <c r="I175" s="41">
        <f>SUM(I171:I174)</f>
        <v>0</v>
      </c>
      <c r="J175" s="41">
        <f>SUM(J171:J174)</f>
        <v>55000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34747</v>
      </c>
      <c r="H184" s="41">
        <f>+H175+SUM(H180:H183)</f>
        <v>0</v>
      </c>
      <c r="I184" s="41">
        <f>I169+I175+SUM(I180:I183)</f>
        <v>0</v>
      </c>
      <c r="J184" s="41">
        <f>J175</f>
        <v>55000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2795170</v>
      </c>
      <c r="G185" s="47">
        <f>G104+G132+G161+G184</f>
        <v>75271</v>
      </c>
      <c r="H185" s="47">
        <f>H104+H132+H161+H184</f>
        <v>44749</v>
      </c>
      <c r="I185" s="47">
        <f>I104+I132+I161+I184</f>
        <v>57994</v>
      </c>
      <c r="J185" s="47">
        <f>J104+J132+J184</f>
        <v>55092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298105</v>
      </c>
      <c r="G189" s="18">
        <v>112560</v>
      </c>
      <c r="H189" s="18"/>
      <c r="I189" s="18">
        <v>27370</v>
      </c>
      <c r="J189" s="18">
        <v>20741</v>
      </c>
      <c r="K189" s="18">
        <v>183</v>
      </c>
      <c r="L189" s="19">
        <f>SUM(F189:K189)</f>
        <v>458959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98376</v>
      </c>
      <c r="G190" s="18">
        <v>31007</v>
      </c>
      <c r="H190" s="18">
        <v>43575</v>
      </c>
      <c r="I190" s="18">
        <v>5698</v>
      </c>
      <c r="J190" s="18">
        <v>4053</v>
      </c>
      <c r="K190" s="18">
        <v>37</v>
      </c>
      <c r="L190" s="19">
        <f>SUM(F190:K190)</f>
        <v>182746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46771</v>
      </c>
      <c r="G194" s="18">
        <v>7179</v>
      </c>
      <c r="H194" s="18">
        <v>37597</v>
      </c>
      <c r="I194" s="18">
        <v>2273</v>
      </c>
      <c r="J194" s="18"/>
      <c r="K194" s="18">
        <v>229</v>
      </c>
      <c r="L194" s="19">
        <f t="shared" ref="L194:L200" si="0">SUM(F194:K194)</f>
        <v>94049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51114</v>
      </c>
      <c r="G195" s="18">
        <v>12055</v>
      </c>
      <c r="H195" s="18">
        <v>210</v>
      </c>
      <c r="I195" s="18">
        <v>1157</v>
      </c>
      <c r="J195" s="18"/>
      <c r="K195" s="18">
        <v>2708</v>
      </c>
      <c r="L195" s="19">
        <f t="shared" si="0"/>
        <v>67244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109755</v>
      </c>
      <c r="I196" s="18">
        <v>54</v>
      </c>
      <c r="J196" s="18"/>
      <c r="K196" s="18">
        <v>3350</v>
      </c>
      <c r="L196" s="19">
        <f t="shared" si="0"/>
        <v>113159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70759</v>
      </c>
      <c r="G197" s="18">
        <v>31958</v>
      </c>
      <c r="H197" s="18">
        <v>9743</v>
      </c>
      <c r="I197" s="18">
        <v>15950</v>
      </c>
      <c r="J197" s="18">
        <v>14318</v>
      </c>
      <c r="K197" s="18">
        <v>1133</v>
      </c>
      <c r="L197" s="19">
        <f t="shared" si="0"/>
        <v>143861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36918</v>
      </c>
      <c r="G199" s="18">
        <v>24296</v>
      </c>
      <c r="H199" s="18">
        <v>9179</v>
      </c>
      <c r="I199" s="18">
        <v>46552</v>
      </c>
      <c r="J199" s="18">
        <v>23000</v>
      </c>
      <c r="K199" s="18"/>
      <c r="L199" s="19">
        <f t="shared" si="0"/>
        <v>139945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85105</v>
      </c>
      <c r="I200" s="18"/>
      <c r="J200" s="18"/>
      <c r="K200" s="18"/>
      <c r="L200" s="19">
        <f t="shared" si="0"/>
        <v>85105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1158</v>
      </c>
      <c r="I201" s="18"/>
      <c r="J201" s="18"/>
      <c r="K201" s="18"/>
      <c r="L201" s="19">
        <f>SUM(F201:K201)</f>
        <v>1158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602043</v>
      </c>
      <c r="G203" s="41">
        <f t="shared" si="1"/>
        <v>219055</v>
      </c>
      <c r="H203" s="41">
        <f t="shared" si="1"/>
        <v>296322</v>
      </c>
      <c r="I203" s="41">
        <f t="shared" si="1"/>
        <v>99054</v>
      </c>
      <c r="J203" s="41">
        <f t="shared" si="1"/>
        <v>62112</v>
      </c>
      <c r="K203" s="41">
        <f t="shared" si="1"/>
        <v>7640</v>
      </c>
      <c r="L203" s="41">
        <f t="shared" si="1"/>
        <v>1286226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166288</v>
      </c>
      <c r="I207" s="18"/>
      <c r="J207" s="18"/>
      <c r="K207" s="18"/>
      <c r="L207" s="19">
        <f>SUM(F207:K207)</f>
        <v>166288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79826</v>
      </c>
      <c r="I208" s="18"/>
      <c r="J208" s="18"/>
      <c r="K208" s="18"/>
      <c r="L208" s="19">
        <f>SUM(F208:K208)</f>
        <v>79826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13831</v>
      </c>
      <c r="I218" s="18"/>
      <c r="J218" s="18"/>
      <c r="K218" s="18"/>
      <c r="L218" s="19">
        <f t="shared" si="2"/>
        <v>13831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259945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259945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632900</v>
      </c>
      <c r="I225" s="18"/>
      <c r="J225" s="18"/>
      <c r="K225" s="18"/>
      <c r="L225" s="19">
        <f>SUM(F225:K225)</f>
        <v>632900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53217</v>
      </c>
      <c r="I226" s="18"/>
      <c r="J226" s="18"/>
      <c r="K226" s="18"/>
      <c r="L226" s="19">
        <f>SUM(F226:K226)</f>
        <v>53217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23772</v>
      </c>
      <c r="I236" s="18"/>
      <c r="J236" s="18"/>
      <c r="K236" s="18"/>
      <c r="L236" s="19">
        <f t="shared" si="4"/>
        <v>23772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709889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709889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602043</v>
      </c>
      <c r="G249" s="41">
        <f t="shared" si="8"/>
        <v>219055</v>
      </c>
      <c r="H249" s="41">
        <f t="shared" si="8"/>
        <v>1266156</v>
      </c>
      <c r="I249" s="41">
        <f t="shared" si="8"/>
        <v>99054</v>
      </c>
      <c r="J249" s="41">
        <f t="shared" si="8"/>
        <v>62112</v>
      </c>
      <c r="K249" s="41">
        <f t="shared" si="8"/>
        <v>7640</v>
      </c>
      <c r="L249" s="41">
        <f t="shared" si="8"/>
        <v>2256060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245910</v>
      </c>
      <c r="L252" s="19">
        <f>SUM(F252:K252)</f>
        <v>245910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196303</v>
      </c>
      <c r="L253" s="19">
        <f>SUM(F253:K253)</f>
        <v>196303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34747</v>
      </c>
      <c r="L255" s="19">
        <f>SUM(F255:K255)</f>
        <v>34747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55000</v>
      </c>
      <c r="L258" s="19">
        <f t="shared" si="9"/>
        <v>55000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531960</v>
      </c>
      <c r="L262" s="41">
        <f t="shared" si="9"/>
        <v>531960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602043</v>
      </c>
      <c r="G263" s="42">
        <f t="shared" si="11"/>
        <v>219055</v>
      </c>
      <c r="H263" s="42">
        <f t="shared" si="11"/>
        <v>1266156</v>
      </c>
      <c r="I263" s="42">
        <f t="shared" si="11"/>
        <v>99054</v>
      </c>
      <c r="J263" s="42">
        <f t="shared" si="11"/>
        <v>62112</v>
      </c>
      <c r="K263" s="42">
        <f t="shared" si="11"/>
        <v>539600</v>
      </c>
      <c r="L263" s="42">
        <f t="shared" si="11"/>
        <v>2788020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13149</v>
      </c>
      <c r="G268" s="18">
        <v>1280</v>
      </c>
      <c r="H268" s="18"/>
      <c r="I268" s="18">
        <v>1116</v>
      </c>
      <c r="J268" s="18"/>
      <c r="K268" s="18">
        <v>653</v>
      </c>
      <c r="L268" s="19">
        <f>SUM(F268:K268)</f>
        <v>16198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17965</v>
      </c>
      <c r="I273" s="18">
        <v>6583</v>
      </c>
      <c r="J273" s="18"/>
      <c r="K273" s="18"/>
      <c r="L273" s="19">
        <f t="shared" ref="L273:L279" si="12">SUM(F273:K273)</f>
        <v>24548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4003</v>
      </c>
      <c r="G274" s="18"/>
      <c r="H274" s="18"/>
      <c r="I274" s="18"/>
      <c r="J274" s="18"/>
      <c r="K274" s="18"/>
      <c r="L274" s="19">
        <f t="shared" si="12"/>
        <v>4003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17152</v>
      </c>
      <c r="G282" s="42">
        <f t="shared" si="13"/>
        <v>1280</v>
      </c>
      <c r="H282" s="42">
        <f t="shared" si="13"/>
        <v>17965</v>
      </c>
      <c r="I282" s="42">
        <f t="shared" si="13"/>
        <v>7699</v>
      </c>
      <c r="J282" s="42">
        <f t="shared" si="13"/>
        <v>0</v>
      </c>
      <c r="K282" s="42">
        <f t="shared" si="13"/>
        <v>653</v>
      </c>
      <c r="L282" s="41">
        <f t="shared" si="13"/>
        <v>44749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17152</v>
      </c>
      <c r="G330" s="41">
        <f t="shared" si="20"/>
        <v>1280</v>
      </c>
      <c r="H330" s="41">
        <f t="shared" si="20"/>
        <v>17965</v>
      </c>
      <c r="I330" s="41">
        <f t="shared" si="20"/>
        <v>7699</v>
      </c>
      <c r="J330" s="41">
        <f t="shared" si="20"/>
        <v>0</v>
      </c>
      <c r="K330" s="41">
        <f t="shared" si="20"/>
        <v>653</v>
      </c>
      <c r="L330" s="41">
        <f t="shared" si="20"/>
        <v>44749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17152</v>
      </c>
      <c r="G344" s="41">
        <f>G330</f>
        <v>1280</v>
      </c>
      <c r="H344" s="41">
        <f>H330</f>
        <v>17965</v>
      </c>
      <c r="I344" s="41">
        <f>I330</f>
        <v>7699</v>
      </c>
      <c r="J344" s="41">
        <f>J330</f>
        <v>0</v>
      </c>
      <c r="K344" s="47">
        <f>K330+K343</f>
        <v>653</v>
      </c>
      <c r="L344" s="41">
        <f>L330+L343</f>
        <v>44749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32482</v>
      </c>
      <c r="G350" s="18">
        <v>18465</v>
      </c>
      <c r="H350" s="18"/>
      <c r="I350" s="18">
        <v>24324</v>
      </c>
      <c r="J350" s="18"/>
      <c r="K350" s="18"/>
      <c r="L350" s="13">
        <f>SUM(F350:K350)</f>
        <v>75271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32482</v>
      </c>
      <c r="G354" s="47">
        <f t="shared" si="22"/>
        <v>18465</v>
      </c>
      <c r="H354" s="47">
        <f t="shared" si="22"/>
        <v>0</v>
      </c>
      <c r="I354" s="47">
        <f t="shared" si="22"/>
        <v>24324</v>
      </c>
      <c r="J354" s="47">
        <f t="shared" si="22"/>
        <v>0</v>
      </c>
      <c r="K354" s="47">
        <f t="shared" si="22"/>
        <v>0</v>
      </c>
      <c r="L354" s="47">
        <f t="shared" si="22"/>
        <v>75271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22946</v>
      </c>
      <c r="G359" s="18"/>
      <c r="H359" s="18"/>
      <c r="I359" s="56">
        <f>SUM(F359:H359)</f>
        <v>22946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1378</v>
      </c>
      <c r="G360" s="63"/>
      <c r="H360" s="63"/>
      <c r="I360" s="56">
        <f>SUM(F360:H360)</f>
        <v>1378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24324</v>
      </c>
      <c r="G361" s="47">
        <f>SUM(G359:G360)</f>
        <v>0</v>
      </c>
      <c r="H361" s="47">
        <f>SUM(H359:H360)</f>
        <v>0</v>
      </c>
      <c r="I361" s="47">
        <f>SUM(I359:I360)</f>
        <v>24324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>
        <v>6456</v>
      </c>
      <c r="I366" s="18"/>
      <c r="J366" s="18"/>
      <c r="K366" s="18"/>
      <c r="L366" s="13">
        <f>SUM(F366:K366)</f>
        <v>6456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893</v>
      </c>
      <c r="I368" s="18"/>
      <c r="J368" s="18"/>
      <c r="K368" s="18"/>
      <c r="L368" s="13">
        <f t="shared" si="23"/>
        <v>893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241899</v>
      </c>
      <c r="I370" s="18"/>
      <c r="J370" s="18"/>
      <c r="K370" s="18"/>
      <c r="L370" s="13">
        <f t="shared" si="23"/>
        <v>241899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>
        <v>16850</v>
      </c>
      <c r="J372" s="18">
        <v>42107</v>
      </c>
      <c r="K372" s="18"/>
      <c r="L372" s="13">
        <f t="shared" si="23"/>
        <v>58957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249248</v>
      </c>
      <c r="I374" s="41">
        <f t="shared" si="24"/>
        <v>16850</v>
      </c>
      <c r="J374" s="47">
        <f t="shared" si="24"/>
        <v>42107</v>
      </c>
      <c r="K374" s="47">
        <f t="shared" si="24"/>
        <v>0</v>
      </c>
      <c r="L374" s="47">
        <f t="shared" si="24"/>
        <v>308205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</v>
      </c>
      <c r="H388" s="18">
        <v>8</v>
      </c>
      <c r="I388" s="18"/>
      <c r="J388" s="24" t="s">
        <v>312</v>
      </c>
      <c r="K388" s="24" t="s">
        <v>312</v>
      </c>
      <c r="L388" s="56">
        <f t="shared" si="26"/>
        <v>5008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10000</v>
      </c>
      <c r="H389" s="18">
        <v>17</v>
      </c>
      <c r="I389" s="18"/>
      <c r="J389" s="24" t="s">
        <v>312</v>
      </c>
      <c r="K389" s="24" t="s">
        <v>312</v>
      </c>
      <c r="L389" s="56">
        <f t="shared" si="26"/>
        <v>10017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40000</v>
      </c>
      <c r="H390" s="18">
        <v>67</v>
      </c>
      <c r="I390" s="18"/>
      <c r="J390" s="24" t="s">
        <v>312</v>
      </c>
      <c r="K390" s="24" t="s">
        <v>312</v>
      </c>
      <c r="L390" s="56">
        <f t="shared" si="26"/>
        <v>40067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55000</v>
      </c>
      <c r="H393" s="47">
        <f>SUM(H387:H392)</f>
        <v>92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55092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55000</v>
      </c>
      <c r="H400" s="47">
        <f>H385+H393+H399</f>
        <v>92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55092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55092</v>
      </c>
      <c r="G431" s="18"/>
      <c r="H431" s="18"/>
      <c r="I431" s="56">
        <f t="shared" ref="I431:I437" si="33">SUM(F431:H431)</f>
        <v>55092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55092</v>
      </c>
      <c r="G438" s="13">
        <f>SUM(G431:G437)</f>
        <v>0</v>
      </c>
      <c r="H438" s="13">
        <f>SUM(H431:H437)</f>
        <v>0</v>
      </c>
      <c r="I438" s="13">
        <f>SUM(I431:I437)</f>
        <v>55092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55092</v>
      </c>
      <c r="G449" s="18"/>
      <c r="H449" s="18"/>
      <c r="I449" s="56">
        <f>SUM(F449:H449)</f>
        <v>55092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55092</v>
      </c>
      <c r="G450" s="83">
        <f>SUM(G446:G449)</f>
        <v>0</v>
      </c>
      <c r="H450" s="83">
        <f>SUM(H446:H449)</f>
        <v>0</v>
      </c>
      <c r="I450" s="83">
        <f>SUM(I446:I449)</f>
        <v>55092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55092</v>
      </c>
      <c r="G451" s="42">
        <f>G444+G450</f>
        <v>0</v>
      </c>
      <c r="H451" s="42">
        <f>H444+H450</f>
        <v>0</v>
      </c>
      <c r="I451" s="42">
        <f>I444+I450</f>
        <v>55092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-79218</v>
      </c>
      <c r="G455" s="18">
        <v>0</v>
      </c>
      <c r="H455" s="18">
        <v>0</v>
      </c>
      <c r="I455" s="18">
        <v>253867</v>
      </c>
      <c r="J455" s="18">
        <v>0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2795170</v>
      </c>
      <c r="G458" s="18">
        <v>75271</v>
      </c>
      <c r="H458" s="18">
        <v>44749</v>
      </c>
      <c r="I458" s="18">
        <v>57994</v>
      </c>
      <c r="J458" s="18">
        <v>55092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2795170</v>
      </c>
      <c r="G460" s="53">
        <f>SUM(G458:G459)</f>
        <v>75271</v>
      </c>
      <c r="H460" s="53">
        <f>SUM(H458:H459)</f>
        <v>44749</v>
      </c>
      <c r="I460" s="53">
        <f>SUM(I458:I459)</f>
        <v>57994</v>
      </c>
      <c r="J460" s="53">
        <f>SUM(J458:J459)</f>
        <v>55092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2788020</v>
      </c>
      <c r="G462" s="18">
        <v>75271</v>
      </c>
      <c r="H462" s="18">
        <v>44749</v>
      </c>
      <c r="I462" s="18">
        <v>308205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2788020</v>
      </c>
      <c r="G464" s="53">
        <f>SUM(G462:G463)</f>
        <v>75271</v>
      </c>
      <c r="H464" s="53">
        <f>SUM(H462:H463)</f>
        <v>44749</v>
      </c>
      <c r="I464" s="53">
        <f>SUM(I462:I463)</f>
        <v>308205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-72068</v>
      </c>
      <c r="G466" s="53">
        <f>(G455+G460)- G464</f>
        <v>0</v>
      </c>
      <c r="H466" s="53">
        <f>(H455+H460)- H464</f>
        <v>0</v>
      </c>
      <c r="I466" s="53">
        <f>(I455+I460)- I464</f>
        <v>3656</v>
      </c>
      <c r="J466" s="53">
        <f>(J455+J460)- J464</f>
        <v>55092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4975910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3.97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4975910</v>
      </c>
      <c r="G485" s="18"/>
      <c r="H485" s="18"/>
      <c r="I485" s="18"/>
      <c r="J485" s="18"/>
      <c r="K485" s="53">
        <f>SUM(F485:J485)</f>
        <v>4975910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245910</v>
      </c>
      <c r="G487" s="18"/>
      <c r="H487" s="18"/>
      <c r="I487" s="18"/>
      <c r="J487" s="18"/>
      <c r="K487" s="53">
        <f t="shared" si="34"/>
        <v>245910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4730000</v>
      </c>
      <c r="G488" s="205"/>
      <c r="H488" s="205"/>
      <c r="I488" s="205"/>
      <c r="J488" s="205"/>
      <c r="K488" s="206">
        <f t="shared" si="34"/>
        <v>4730000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2077555</v>
      </c>
      <c r="G489" s="18"/>
      <c r="H489" s="18"/>
      <c r="I489" s="18"/>
      <c r="J489" s="18"/>
      <c r="K489" s="53">
        <f t="shared" si="34"/>
        <v>2077555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6807555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6807555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255000</v>
      </c>
      <c r="G491" s="205"/>
      <c r="H491" s="205"/>
      <c r="I491" s="205"/>
      <c r="J491" s="205"/>
      <c r="K491" s="206">
        <f t="shared" si="34"/>
        <v>255000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190414</v>
      </c>
      <c r="G492" s="18"/>
      <c r="H492" s="18"/>
      <c r="I492" s="18"/>
      <c r="J492" s="18"/>
      <c r="K492" s="53">
        <f t="shared" si="34"/>
        <v>190414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445414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445414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99797</v>
      </c>
      <c r="G511" s="18">
        <v>31387</v>
      </c>
      <c r="H511" s="18">
        <v>43575</v>
      </c>
      <c r="I511" s="18">
        <v>12281</v>
      </c>
      <c r="J511" s="18">
        <v>4053</v>
      </c>
      <c r="K511" s="18"/>
      <c r="L511" s="88">
        <f>SUM(F511:K511)</f>
        <v>191093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79826</v>
      </c>
      <c r="I512" s="18"/>
      <c r="J512" s="18"/>
      <c r="K512" s="18"/>
      <c r="L512" s="88">
        <f>SUM(F512:K512)</f>
        <v>79826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53217</v>
      </c>
      <c r="I513" s="18"/>
      <c r="J513" s="18"/>
      <c r="K513" s="18"/>
      <c r="L513" s="88">
        <f>SUM(F513:K513)</f>
        <v>53217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99797</v>
      </c>
      <c r="G514" s="108">
        <f t="shared" ref="G514:L514" si="35">SUM(G511:G513)</f>
        <v>31387</v>
      </c>
      <c r="H514" s="108">
        <f t="shared" si="35"/>
        <v>176618</v>
      </c>
      <c r="I514" s="108">
        <f t="shared" si="35"/>
        <v>12281</v>
      </c>
      <c r="J514" s="108">
        <f t="shared" si="35"/>
        <v>4053</v>
      </c>
      <c r="K514" s="108">
        <f t="shared" si="35"/>
        <v>0</v>
      </c>
      <c r="L514" s="89">
        <f t="shared" si="35"/>
        <v>324136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48118</v>
      </c>
      <c r="I516" s="18"/>
      <c r="J516" s="18"/>
      <c r="K516" s="18"/>
      <c r="L516" s="88">
        <f>SUM(F516:K516)</f>
        <v>48118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48118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48118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32766</v>
      </c>
      <c r="G521" s="18">
        <v>9043</v>
      </c>
      <c r="H521" s="18">
        <v>321</v>
      </c>
      <c r="I521" s="18"/>
      <c r="J521" s="18"/>
      <c r="K521" s="18"/>
      <c r="L521" s="88">
        <f>SUM(F521:K521)</f>
        <v>42130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10485</v>
      </c>
      <c r="G522" s="18">
        <v>2894</v>
      </c>
      <c r="H522" s="18">
        <v>103</v>
      </c>
      <c r="I522" s="18"/>
      <c r="J522" s="18"/>
      <c r="K522" s="18"/>
      <c r="L522" s="88">
        <f>SUM(F522:K522)</f>
        <v>13482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7963</v>
      </c>
      <c r="G523" s="18">
        <v>2170</v>
      </c>
      <c r="H523" s="18">
        <v>76</v>
      </c>
      <c r="I523" s="18"/>
      <c r="J523" s="18"/>
      <c r="K523" s="18"/>
      <c r="L523" s="88">
        <f>SUM(F523:K523)</f>
        <v>10209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51214</v>
      </c>
      <c r="G524" s="89">
        <f t="shared" ref="G524:L524" si="37">SUM(G521:G523)</f>
        <v>14107</v>
      </c>
      <c r="H524" s="89">
        <f t="shared" si="37"/>
        <v>500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65821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2147</v>
      </c>
      <c r="I526" s="18"/>
      <c r="J526" s="18"/>
      <c r="K526" s="18"/>
      <c r="L526" s="88">
        <f>SUM(F526:K526)</f>
        <v>2147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2147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2147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40062</v>
      </c>
      <c r="I531" s="18"/>
      <c r="J531" s="18"/>
      <c r="K531" s="18"/>
      <c r="L531" s="88">
        <f>SUM(F531:K531)</f>
        <v>40062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40062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40062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151011</v>
      </c>
      <c r="G535" s="89">
        <f t="shared" ref="G535:L535" si="40">G514+G519+G524+G529+G534</f>
        <v>45494</v>
      </c>
      <c r="H535" s="89">
        <f t="shared" si="40"/>
        <v>267445</v>
      </c>
      <c r="I535" s="89">
        <f t="shared" si="40"/>
        <v>12281</v>
      </c>
      <c r="J535" s="89">
        <f t="shared" si="40"/>
        <v>4053</v>
      </c>
      <c r="K535" s="89">
        <f t="shared" si="40"/>
        <v>0</v>
      </c>
      <c r="L535" s="89">
        <f t="shared" si="40"/>
        <v>480284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191093</v>
      </c>
      <c r="G539" s="87">
        <f>L516</f>
        <v>48118</v>
      </c>
      <c r="H539" s="87">
        <f>L521</f>
        <v>42130</v>
      </c>
      <c r="I539" s="87">
        <f>L526</f>
        <v>2147</v>
      </c>
      <c r="J539" s="87">
        <f>L531</f>
        <v>40062</v>
      </c>
      <c r="K539" s="87">
        <f>SUM(F539:J539)</f>
        <v>323550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79826</v>
      </c>
      <c r="G540" s="87">
        <f>L517</f>
        <v>0</v>
      </c>
      <c r="H540" s="87">
        <f>L522</f>
        <v>13482</v>
      </c>
      <c r="I540" s="87">
        <f>L527</f>
        <v>0</v>
      </c>
      <c r="J540" s="87">
        <f>L532</f>
        <v>0</v>
      </c>
      <c r="K540" s="87">
        <f>SUM(F540:J540)</f>
        <v>93308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53217</v>
      </c>
      <c r="G541" s="87">
        <f>L518</f>
        <v>0</v>
      </c>
      <c r="H541" s="87">
        <f>L523</f>
        <v>10209</v>
      </c>
      <c r="I541" s="87">
        <f>L528</f>
        <v>0</v>
      </c>
      <c r="J541" s="87">
        <f>L533</f>
        <v>0</v>
      </c>
      <c r="K541" s="87">
        <f>SUM(F541:J541)</f>
        <v>63426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324136</v>
      </c>
      <c r="G542" s="89">
        <f t="shared" si="41"/>
        <v>48118</v>
      </c>
      <c r="H542" s="89">
        <f t="shared" si="41"/>
        <v>65821</v>
      </c>
      <c r="I542" s="89">
        <f t="shared" si="41"/>
        <v>2147</v>
      </c>
      <c r="J542" s="89">
        <f t="shared" si="41"/>
        <v>40062</v>
      </c>
      <c r="K542" s="89">
        <f t="shared" si="41"/>
        <v>480284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166288</v>
      </c>
      <c r="H565" s="18">
        <v>632900</v>
      </c>
      <c r="I565" s="87">
        <f>SUM(F565:H565)</f>
        <v>799188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43575</v>
      </c>
      <c r="G569" s="18">
        <v>79826</v>
      </c>
      <c r="H569" s="18">
        <v>53217</v>
      </c>
      <c r="I569" s="87">
        <f t="shared" si="46"/>
        <v>176618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43655</v>
      </c>
      <c r="I581" s="18">
        <v>13831</v>
      </c>
      <c r="J581" s="18">
        <v>23772</v>
      </c>
      <c r="K581" s="104">
        <f t="shared" ref="K581:K587" si="47">SUM(H581:J581)</f>
        <v>81258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40062</v>
      </c>
      <c r="I582" s="18"/>
      <c r="J582" s="18"/>
      <c r="K582" s="104">
        <f t="shared" si="47"/>
        <v>40062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1388</v>
      </c>
      <c r="I585" s="18"/>
      <c r="J585" s="18"/>
      <c r="K585" s="104">
        <f t="shared" si="47"/>
        <v>1388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85105</v>
      </c>
      <c r="I588" s="108">
        <f>SUM(I581:I587)</f>
        <v>13831</v>
      </c>
      <c r="J588" s="108">
        <f>SUM(J581:J587)</f>
        <v>23772</v>
      </c>
      <c r="K588" s="108">
        <f>SUM(K581:K587)</f>
        <v>122708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62112</v>
      </c>
      <c r="I594" s="18"/>
      <c r="J594" s="18"/>
      <c r="K594" s="104">
        <f>SUM(H594:J594)</f>
        <v>62112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62112</v>
      </c>
      <c r="I595" s="108">
        <f>SUM(I592:I594)</f>
        <v>0</v>
      </c>
      <c r="J595" s="108">
        <f>SUM(J592:J594)</f>
        <v>0</v>
      </c>
      <c r="K595" s="108">
        <f>SUM(K592:K594)</f>
        <v>62112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122986</v>
      </c>
      <c r="H607" s="109">
        <f>SUM(F44)</f>
        <v>122986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1163</v>
      </c>
      <c r="H608" s="109">
        <f>SUM(G44)</f>
        <v>1163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35598</v>
      </c>
      <c r="H609" s="109">
        <f>SUM(H44)</f>
        <v>35598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23794</v>
      </c>
      <c r="H610" s="109">
        <f>SUM(I44)</f>
        <v>23794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55092</v>
      </c>
      <c r="H611" s="109">
        <f>SUM(J44)</f>
        <v>55092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-72068</v>
      </c>
      <c r="H612" s="109">
        <f>F466</f>
        <v>-72068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3656</v>
      </c>
      <c r="H615" s="109">
        <f>I466</f>
        <v>3656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55092</v>
      </c>
      <c r="H616" s="109">
        <f>J466</f>
        <v>55092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2795170</v>
      </c>
      <c r="H617" s="104">
        <f>SUM(F458)</f>
        <v>2795170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75271</v>
      </c>
      <c r="H618" s="104">
        <f>SUM(G458)</f>
        <v>75271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44749</v>
      </c>
      <c r="H619" s="104">
        <f>SUM(H458)</f>
        <v>44749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57994</v>
      </c>
      <c r="H620" s="104">
        <f>SUM(I458)</f>
        <v>57994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55092</v>
      </c>
      <c r="H621" s="104">
        <f>SUM(J458)</f>
        <v>55092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2788020</v>
      </c>
      <c r="H622" s="104">
        <f>SUM(F462)</f>
        <v>2788020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44749</v>
      </c>
      <c r="H623" s="104">
        <f>SUM(H462)</f>
        <v>44749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24324</v>
      </c>
      <c r="H624" s="104">
        <f>I361</f>
        <v>24324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75271</v>
      </c>
      <c r="H625" s="104">
        <f>SUM(G462)</f>
        <v>75271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308205</v>
      </c>
      <c r="H626" s="104">
        <f>SUM(I462)</f>
        <v>308205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55092</v>
      </c>
      <c r="H627" s="164">
        <f>SUM(J458)</f>
        <v>55092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55092</v>
      </c>
      <c r="H629" s="104">
        <f>SUM(F451)</f>
        <v>55092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55092</v>
      </c>
      <c r="H632" s="104">
        <f>SUM(I451)</f>
        <v>55092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92</v>
      </c>
      <c r="H634" s="104">
        <f>H400</f>
        <v>92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55000</v>
      </c>
      <c r="H635" s="104">
        <f>G400</f>
        <v>55000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55092</v>
      </c>
      <c r="H636" s="104">
        <f>L400</f>
        <v>55092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122708</v>
      </c>
      <c r="H637" s="104">
        <f>L200+L218+L236</f>
        <v>122708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62112</v>
      </c>
      <c r="H638" s="104">
        <f>(J249+J330)-(J247+J328)</f>
        <v>62112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85105</v>
      </c>
      <c r="H639" s="104">
        <f>H588</f>
        <v>85105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13831</v>
      </c>
      <c r="H640" s="104">
        <f>I588</f>
        <v>13831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23772</v>
      </c>
      <c r="H641" s="104">
        <f>J588</f>
        <v>23772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34747</v>
      </c>
      <c r="H642" s="104">
        <f>K255+K337</f>
        <v>34747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55000</v>
      </c>
      <c r="H645" s="104">
        <f>K258+K339</f>
        <v>55000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1406246</v>
      </c>
      <c r="G650" s="19">
        <f>(L221+L301+L351)</f>
        <v>259945</v>
      </c>
      <c r="H650" s="19">
        <f>(L239+L320+L352)</f>
        <v>709889</v>
      </c>
      <c r="I650" s="19">
        <f>SUM(F650:H650)</f>
        <v>2376080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29186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29186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85105</v>
      </c>
      <c r="G652" s="19">
        <f>(L218+L298)-(J218+J298)</f>
        <v>13831</v>
      </c>
      <c r="H652" s="19">
        <f>(L236+L317)-(J236+J317)</f>
        <v>23772</v>
      </c>
      <c r="I652" s="19">
        <f>SUM(F652:H652)</f>
        <v>122708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105687</v>
      </c>
      <c r="G653" s="200">
        <f>SUM(G565:G577)+SUM(I592:I594)+L602</f>
        <v>246114</v>
      </c>
      <c r="H653" s="200">
        <f>SUM(H565:H577)+SUM(J592:J594)+L603</f>
        <v>686117</v>
      </c>
      <c r="I653" s="19">
        <f>SUM(F653:H653)</f>
        <v>1037918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1186268</v>
      </c>
      <c r="G654" s="19">
        <f>G650-SUM(G651:G653)</f>
        <v>0</v>
      </c>
      <c r="H654" s="19">
        <f>H650-SUM(H651:H653)</f>
        <v>0</v>
      </c>
      <c r="I654" s="19">
        <f>I650-SUM(I651:I653)</f>
        <v>1186268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100.01</v>
      </c>
      <c r="G655" s="249"/>
      <c r="H655" s="249"/>
      <c r="I655" s="19">
        <f>SUM(F655:H655)</f>
        <v>100.01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11861.49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11861.49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11861.49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11861.49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715E-CAC7-452D-94FC-8E0B6164DD54}">
  <sheetPr>
    <tabColor indexed="20"/>
  </sheetPr>
  <dimension ref="A1:C52"/>
  <sheetViews>
    <sheetView topLeftCell="A23" workbookViewId="0">
      <selection activeCell="C48" sqref="C4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Mason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311254</v>
      </c>
      <c r="C9" s="230">
        <f>'DOE25'!G189+'DOE25'!G207+'DOE25'!G225+'DOE25'!G268+'DOE25'!G287+'DOE25'!G306</f>
        <v>113840</v>
      </c>
    </row>
    <row r="10" spans="1:3" x14ac:dyDescent="0.2">
      <c r="A10" t="s">
        <v>810</v>
      </c>
      <c r="B10" s="241">
        <v>247001</v>
      </c>
      <c r="C10" s="241">
        <v>93154</v>
      </c>
    </row>
    <row r="11" spans="1:3" x14ac:dyDescent="0.2">
      <c r="A11" t="s">
        <v>811</v>
      </c>
      <c r="B11" s="241">
        <v>55116</v>
      </c>
      <c r="C11" s="241">
        <v>19991</v>
      </c>
    </row>
    <row r="12" spans="1:3" x14ac:dyDescent="0.2">
      <c r="A12" t="s">
        <v>812</v>
      </c>
      <c r="B12" s="241">
        <v>9137</v>
      </c>
      <c r="C12" s="241">
        <v>695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311254</v>
      </c>
      <c r="C13" s="232">
        <f>SUM(C10:C12)</f>
        <v>113840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98376</v>
      </c>
      <c r="C18" s="230">
        <f>'DOE25'!G190+'DOE25'!G208+'DOE25'!G226+'DOE25'!G269+'DOE25'!G288+'DOE25'!G307</f>
        <v>31007</v>
      </c>
    </row>
    <row r="19" spans="1:3" x14ac:dyDescent="0.2">
      <c r="A19" t="s">
        <v>810</v>
      </c>
      <c r="B19" s="241">
        <v>57898</v>
      </c>
      <c r="C19" s="241">
        <v>25791</v>
      </c>
    </row>
    <row r="20" spans="1:3" x14ac:dyDescent="0.2">
      <c r="A20" t="s">
        <v>811</v>
      </c>
      <c r="B20" s="241">
        <v>40478</v>
      </c>
      <c r="C20" s="241">
        <v>5216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98376</v>
      </c>
      <c r="C22" s="232">
        <f>SUM(C19:C21)</f>
        <v>31007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EED6-7B4E-4D53-AD51-F4A45489C362}">
  <sheetPr>
    <tabColor indexed="11"/>
  </sheetPr>
  <dimension ref="A1:I51"/>
  <sheetViews>
    <sheetView workbookViewId="0">
      <pane ySplit="4" topLeftCell="A5" activePane="bottomLeft" state="frozen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Mason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1573936</v>
      </c>
      <c r="D5" s="20">
        <f>SUM('DOE25'!L189:L192)+SUM('DOE25'!L207:L210)+SUM('DOE25'!L225:L228)-F5-G5</f>
        <v>1548922</v>
      </c>
      <c r="E5" s="244"/>
      <c r="F5" s="256">
        <f>SUM('DOE25'!J189:J192)+SUM('DOE25'!J207:J210)+SUM('DOE25'!J225:J228)</f>
        <v>24794</v>
      </c>
      <c r="G5" s="53">
        <f>SUM('DOE25'!K189:K192)+SUM('DOE25'!K207:K210)+SUM('DOE25'!K225:K228)</f>
        <v>220</v>
      </c>
      <c r="H5" s="260"/>
    </row>
    <row r="6" spans="1:9" x14ac:dyDescent="0.2">
      <c r="A6" s="32">
        <v>2100</v>
      </c>
      <c r="B6" t="s">
        <v>832</v>
      </c>
      <c r="C6" s="246">
        <f t="shared" si="0"/>
        <v>94049</v>
      </c>
      <c r="D6" s="20">
        <f>'DOE25'!L194+'DOE25'!L212+'DOE25'!L230-F6-G6</f>
        <v>93820</v>
      </c>
      <c r="E6" s="244"/>
      <c r="F6" s="256">
        <f>'DOE25'!J194+'DOE25'!J212+'DOE25'!J230</f>
        <v>0</v>
      </c>
      <c r="G6" s="53">
        <f>'DOE25'!K194+'DOE25'!K212+'DOE25'!K230</f>
        <v>229</v>
      </c>
      <c r="H6" s="260"/>
    </row>
    <row r="7" spans="1:9" x14ac:dyDescent="0.2">
      <c r="A7" s="32">
        <v>2200</v>
      </c>
      <c r="B7" t="s">
        <v>865</v>
      </c>
      <c r="C7" s="246">
        <f t="shared" si="0"/>
        <v>67244</v>
      </c>
      <c r="D7" s="20">
        <f>'DOE25'!L195+'DOE25'!L213+'DOE25'!L231-F7-G7</f>
        <v>64536</v>
      </c>
      <c r="E7" s="244"/>
      <c r="F7" s="256">
        <f>'DOE25'!J195+'DOE25'!J213+'DOE25'!J231</f>
        <v>0</v>
      </c>
      <c r="G7" s="53">
        <f>'DOE25'!K195+'DOE25'!K213+'DOE25'!K231</f>
        <v>2708</v>
      </c>
      <c r="H7" s="260"/>
    </row>
    <row r="8" spans="1:9" x14ac:dyDescent="0.2">
      <c r="A8" s="32">
        <v>2300</v>
      </c>
      <c r="B8" t="s">
        <v>833</v>
      </c>
      <c r="C8" s="246">
        <f t="shared" si="0"/>
        <v>21319</v>
      </c>
      <c r="D8" s="244"/>
      <c r="E8" s="20">
        <f>'DOE25'!L196+'DOE25'!L214+'DOE25'!L232-F8-G8-D9-D11</f>
        <v>17969</v>
      </c>
      <c r="F8" s="256">
        <f>'DOE25'!J196+'DOE25'!J214+'DOE25'!J232</f>
        <v>0</v>
      </c>
      <c r="G8" s="53">
        <f>'DOE25'!K196+'DOE25'!K214+'DOE25'!K232</f>
        <v>3350</v>
      </c>
      <c r="H8" s="260"/>
    </row>
    <row r="9" spans="1:9" x14ac:dyDescent="0.2">
      <c r="A9" s="32">
        <v>2310</v>
      </c>
      <c r="B9" t="s">
        <v>849</v>
      </c>
      <c r="C9" s="246">
        <f t="shared" si="0"/>
        <v>10090</v>
      </c>
      <c r="D9" s="245">
        <v>10090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5000</v>
      </c>
      <c r="D10" s="244"/>
      <c r="E10" s="245">
        <v>5000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81750</v>
      </c>
      <c r="D11" s="245">
        <v>81750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143861</v>
      </c>
      <c r="D12" s="20">
        <f>'DOE25'!L197+'DOE25'!L215+'DOE25'!L233-F12-G12</f>
        <v>128410</v>
      </c>
      <c r="E12" s="244"/>
      <c r="F12" s="256">
        <f>'DOE25'!J197+'DOE25'!J215+'DOE25'!J233</f>
        <v>14318</v>
      </c>
      <c r="G12" s="53">
        <f>'DOE25'!K197+'DOE25'!K215+'DOE25'!K233</f>
        <v>1133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139945</v>
      </c>
      <c r="D14" s="20">
        <f>'DOE25'!L199+'DOE25'!L217+'DOE25'!L235-F14-G14</f>
        <v>116945</v>
      </c>
      <c r="E14" s="244"/>
      <c r="F14" s="256">
        <f>'DOE25'!J199+'DOE25'!J217+'DOE25'!J235</f>
        <v>23000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122708</v>
      </c>
      <c r="D15" s="20">
        <f>'DOE25'!L200+'DOE25'!L218+'DOE25'!L236-F15-G15</f>
        <v>122708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1158</v>
      </c>
      <c r="D16" s="244"/>
      <c r="E16" s="20">
        <f>'DOE25'!L201+'DOE25'!L219+'DOE25'!L237-F16-G16</f>
        <v>1158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442213</v>
      </c>
      <c r="D25" s="244"/>
      <c r="E25" s="244"/>
      <c r="F25" s="259"/>
      <c r="G25" s="257"/>
      <c r="H25" s="258">
        <f>'DOE25'!L252+'DOE25'!L253+'DOE25'!L333+'DOE25'!L334</f>
        <v>442213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52325</v>
      </c>
      <c r="D29" s="20">
        <f>'DOE25'!L350+'DOE25'!L351+'DOE25'!L352-'DOE25'!I359-F29-G29</f>
        <v>52325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44749</v>
      </c>
      <c r="D31" s="20">
        <f>'DOE25'!L282+'DOE25'!L301+'DOE25'!L320+'DOE25'!L325+'DOE25'!L326+'DOE25'!L327-F31-G31</f>
        <v>44096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653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2263602</v>
      </c>
      <c r="E33" s="247">
        <f>SUM(E5:E31)</f>
        <v>24127</v>
      </c>
      <c r="F33" s="247">
        <f>SUM(F5:F31)</f>
        <v>62112</v>
      </c>
      <c r="G33" s="247">
        <f>SUM(G5:G31)</f>
        <v>8293</v>
      </c>
      <c r="H33" s="247">
        <f>SUM(H5:H31)</f>
        <v>442213</v>
      </c>
    </row>
    <row r="35" spans="2:8" ht="12" thickBot="1" x14ac:dyDescent="0.25">
      <c r="B35" s="254" t="s">
        <v>878</v>
      </c>
      <c r="D35" s="255">
        <f>E33</f>
        <v>24127</v>
      </c>
      <c r="E35" s="250"/>
    </row>
    <row r="36" spans="2:8" ht="12" thickTop="1" x14ac:dyDescent="0.2">
      <c r="B36" t="s">
        <v>846</v>
      </c>
      <c r="D36" s="20">
        <f>D33</f>
        <v>2263602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3D81-6B59-4E47-8138-D714FC6507F7}">
  <sheetPr transitionEvaluation="1" codeName="Sheet2">
    <tabColor indexed="10"/>
  </sheetPr>
  <dimension ref="A1:I156"/>
  <sheetViews>
    <sheetView zoomScale="75" workbookViewId="0">
      <pane ySplit="2" topLeftCell="A60" activePane="bottomLeft" state="frozen"/>
      <selection pane="bottomLeft" activeCell="B109" sqref="B109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72255</v>
      </c>
      <c r="D9" s="95">
        <f>'DOE25'!G9</f>
        <v>0</v>
      </c>
      <c r="E9" s="95">
        <f>'DOE25'!H9</f>
        <v>0</v>
      </c>
      <c r="F9" s="95">
        <f>'DOE25'!I9</f>
        <v>5446</v>
      </c>
      <c r="G9" s="95">
        <f>'DOE25'!J9</f>
        <v>55092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36761</v>
      </c>
      <c r="D12" s="95">
        <f>'DOE25'!G12</f>
        <v>0</v>
      </c>
      <c r="E12" s="95">
        <f>'DOE25'!H12</f>
        <v>0</v>
      </c>
      <c r="F12" s="95">
        <f>'DOE25'!I12</f>
        <v>18348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1163</v>
      </c>
      <c r="E13" s="95">
        <f>'DOE25'!H13</f>
        <v>35598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13970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122986</v>
      </c>
      <c r="D19" s="41">
        <f>SUM(D9:D18)</f>
        <v>1163</v>
      </c>
      <c r="E19" s="41">
        <f>SUM(E9:E18)</f>
        <v>35598</v>
      </c>
      <c r="F19" s="41">
        <f>SUM(F9:F18)</f>
        <v>23794</v>
      </c>
      <c r="G19" s="41">
        <f>SUM(G9:G18)</f>
        <v>55092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18348</v>
      </c>
      <c r="D22" s="95">
        <f>'DOE25'!G23</f>
        <v>1163</v>
      </c>
      <c r="E22" s="95">
        <f>'DOE25'!H23</f>
        <v>35598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19934</v>
      </c>
      <c r="D24" s="95">
        <f>'DOE25'!G25</f>
        <v>0</v>
      </c>
      <c r="E24" s="95">
        <f>'DOE25'!H25</f>
        <v>0</v>
      </c>
      <c r="F24" s="95">
        <f>'DOE25'!I25</f>
        <v>2138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18000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26111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130661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195054</v>
      </c>
      <c r="D32" s="41">
        <f>SUM(D22:D31)</f>
        <v>1163</v>
      </c>
      <c r="E32" s="41">
        <f>SUM(E22:E31)</f>
        <v>35598</v>
      </c>
      <c r="F32" s="41">
        <f>SUM(F22:F31)</f>
        <v>20138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3656</v>
      </c>
      <c r="G40" s="95">
        <f>'DOE25'!J41</f>
        <v>55092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-72068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-72068</v>
      </c>
      <c r="D42" s="41">
        <f>SUM(D34:D41)</f>
        <v>0</v>
      </c>
      <c r="E42" s="41">
        <f>SUM(E34:E41)</f>
        <v>0</v>
      </c>
      <c r="F42" s="41">
        <f>SUM(F34:F41)</f>
        <v>3656</v>
      </c>
      <c r="G42" s="41">
        <f>SUM(G34:G41)</f>
        <v>55092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122986</v>
      </c>
      <c r="D43" s="41">
        <f>D42+D32</f>
        <v>1163</v>
      </c>
      <c r="E43" s="41">
        <f>E42+E32</f>
        <v>35598</v>
      </c>
      <c r="F43" s="41">
        <f>F42+F32</f>
        <v>23794</v>
      </c>
      <c r="G43" s="41">
        <f>G42+G32</f>
        <v>55092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2036489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11325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807</v>
      </c>
      <c r="D51" s="95">
        <f>'DOE25'!G88</f>
        <v>0</v>
      </c>
      <c r="E51" s="95">
        <f>'DOE25'!H88</f>
        <v>0</v>
      </c>
      <c r="F51" s="95">
        <f>'DOE25'!I88</f>
        <v>50</v>
      </c>
      <c r="G51" s="95">
        <f>'DOE25'!J88</f>
        <v>92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29186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9786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21918</v>
      </c>
      <c r="D54" s="130">
        <f>SUM(D49:D53)</f>
        <v>29186</v>
      </c>
      <c r="E54" s="130">
        <f>SUM(E49:E53)</f>
        <v>0</v>
      </c>
      <c r="F54" s="130">
        <f>SUM(F49:F53)</f>
        <v>50</v>
      </c>
      <c r="G54" s="130">
        <f>SUM(G49:G53)</f>
        <v>92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2058407</v>
      </c>
      <c r="D55" s="22">
        <f>D48+D54</f>
        <v>29186</v>
      </c>
      <c r="E55" s="22">
        <f>E48+E54</f>
        <v>0</v>
      </c>
      <c r="F55" s="22">
        <f>F48+F54</f>
        <v>50</v>
      </c>
      <c r="G55" s="22">
        <f>G48+G54</f>
        <v>92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263416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371918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9554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644888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66000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57944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25875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2016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91875</v>
      </c>
      <c r="D70" s="130">
        <f>SUM(D64:D69)</f>
        <v>2016</v>
      </c>
      <c r="E70" s="130">
        <f>SUM(E64:E69)</f>
        <v>0</v>
      </c>
      <c r="F70" s="130">
        <f>SUM(F64:F69)</f>
        <v>57944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736763</v>
      </c>
      <c r="D73" s="130">
        <f>SUM(D71:D72)+D70+D62</f>
        <v>2016</v>
      </c>
      <c r="E73" s="130">
        <f>SUM(E71:E72)+E70+E62</f>
        <v>0</v>
      </c>
      <c r="F73" s="130">
        <f>SUM(F71:F72)+F70+F62</f>
        <v>57944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44749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9322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0</v>
      </c>
      <c r="D83" s="131">
        <f>SUM(D77:D82)</f>
        <v>9322</v>
      </c>
      <c r="E83" s="131">
        <f>SUM(E77:E82)</f>
        <v>44749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34747</v>
      </c>
      <c r="E88" s="95">
        <f>'DOE25'!H171</f>
        <v>0</v>
      </c>
      <c r="F88" s="95">
        <f>'DOE25'!I171</f>
        <v>0</v>
      </c>
      <c r="G88" s="95">
        <f>'DOE25'!J171</f>
        <v>55000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34747</v>
      </c>
      <c r="E95" s="86">
        <f>SUM(E85:E94)</f>
        <v>0</v>
      </c>
      <c r="F95" s="86">
        <f>SUM(F85:F94)</f>
        <v>0</v>
      </c>
      <c r="G95" s="86">
        <f>SUM(G85:G94)</f>
        <v>55000</v>
      </c>
    </row>
    <row r="96" spans="1:7" ht="12.75" thickTop="1" thickBot="1" x14ac:dyDescent="0.25">
      <c r="A96" s="33" t="s">
        <v>796</v>
      </c>
      <c r="C96" s="86">
        <f>C55+C73+C83+C95</f>
        <v>2795170</v>
      </c>
      <c r="D96" s="86">
        <f>D55+D73+D83+D95</f>
        <v>75271</v>
      </c>
      <c r="E96" s="86">
        <f>E55+E73+E83+E95</f>
        <v>44749</v>
      </c>
      <c r="F96" s="86">
        <f>F55+F73+F83+F95</f>
        <v>57994</v>
      </c>
      <c r="G96" s="86">
        <f>G55+G73+G95</f>
        <v>55092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1258147</v>
      </c>
      <c r="D101" s="24" t="s">
        <v>312</v>
      </c>
      <c r="E101" s="95">
        <f>('DOE25'!L268)+('DOE25'!L287)+('DOE25'!L306)</f>
        <v>16198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315789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1573936</v>
      </c>
      <c r="D107" s="86">
        <f>SUM(D101:D106)</f>
        <v>0</v>
      </c>
      <c r="E107" s="86">
        <f>SUM(E101:E106)</f>
        <v>16198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94049</v>
      </c>
      <c r="D110" s="24" t="s">
        <v>312</v>
      </c>
      <c r="E110" s="95">
        <f>+('DOE25'!L273)+('DOE25'!L292)+('DOE25'!L311)</f>
        <v>24548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67244</v>
      </c>
      <c r="D111" s="24" t="s">
        <v>312</v>
      </c>
      <c r="E111" s="95">
        <f>+('DOE25'!L274)+('DOE25'!L293)+('DOE25'!L312)</f>
        <v>4003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113159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143861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139945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122708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1158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75271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682124</v>
      </c>
      <c r="D120" s="86">
        <f>SUM(D110:D119)</f>
        <v>75271</v>
      </c>
      <c r="E120" s="86">
        <f>SUM(E110:E119)</f>
        <v>28551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308205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245910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196303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34747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55092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-92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531960</v>
      </c>
      <c r="D136" s="141">
        <f>SUM(D122:D135)</f>
        <v>0</v>
      </c>
      <c r="E136" s="141">
        <f>SUM(E122:E135)</f>
        <v>0</v>
      </c>
      <c r="F136" s="141">
        <f>SUM(F122:F135)</f>
        <v>308205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2788020</v>
      </c>
      <c r="D137" s="86">
        <f>(D107+D120+D136)</f>
        <v>75271</v>
      </c>
      <c r="E137" s="86">
        <f>(E107+E120+E136)</f>
        <v>44749</v>
      </c>
      <c r="F137" s="86">
        <f>(F107+F120+F136)</f>
        <v>308205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08/29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4975910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3.97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4975910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4975910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245910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245910</v>
      </c>
    </row>
    <row r="151" spans="1:7" x14ac:dyDescent="0.2">
      <c r="A151" s="22" t="s">
        <v>35</v>
      </c>
      <c r="B151" s="137">
        <f>'DOE25'!F488</f>
        <v>4730000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4730000</v>
      </c>
    </row>
    <row r="152" spans="1:7" x14ac:dyDescent="0.2">
      <c r="A152" s="22" t="s">
        <v>36</v>
      </c>
      <c r="B152" s="137">
        <f>'DOE25'!F489</f>
        <v>2077555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2077555</v>
      </c>
    </row>
    <row r="153" spans="1:7" x14ac:dyDescent="0.2">
      <c r="A153" s="22" t="s">
        <v>37</v>
      </c>
      <c r="B153" s="137">
        <f>'DOE25'!F490</f>
        <v>6807555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6807555</v>
      </c>
    </row>
    <row r="154" spans="1:7" x14ac:dyDescent="0.2">
      <c r="A154" s="22" t="s">
        <v>38</v>
      </c>
      <c r="B154" s="137">
        <f>'DOE25'!F491</f>
        <v>255000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255000</v>
      </c>
    </row>
    <row r="155" spans="1:7" x14ac:dyDescent="0.2">
      <c r="A155" s="22" t="s">
        <v>39</v>
      </c>
      <c r="B155" s="137">
        <f>'DOE25'!F492</f>
        <v>190414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190414</v>
      </c>
    </row>
    <row r="156" spans="1:7" x14ac:dyDescent="0.2">
      <c r="A156" s="22" t="s">
        <v>269</v>
      </c>
      <c r="B156" s="137">
        <f>'DOE25'!F493</f>
        <v>445414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445414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9E60-C0FB-4134-B38B-15DF3E438EF5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Mason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11861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11861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1274345</v>
      </c>
      <c r="D10" s="182">
        <f>ROUND((C10/$C$28)*100,1)</f>
        <v>50.1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315789</v>
      </c>
      <c r="D11" s="182">
        <f>ROUND((C11/$C$28)*100,1)</f>
        <v>12.4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118597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71247</v>
      </c>
      <c r="D16" s="182">
        <f t="shared" si="0"/>
        <v>2.8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114317</v>
      </c>
      <c r="D17" s="182">
        <f t="shared" si="0"/>
        <v>4.5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143861</v>
      </c>
      <c r="D18" s="182">
        <f t="shared" si="0"/>
        <v>5.7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139945</v>
      </c>
      <c r="D20" s="182">
        <f t="shared" si="0"/>
        <v>5.5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122708</v>
      </c>
      <c r="D21" s="182">
        <f t="shared" si="0"/>
        <v>4.8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196303</v>
      </c>
      <c r="D25" s="182">
        <f t="shared" si="0"/>
        <v>7.7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46085</v>
      </c>
      <c r="D27" s="182">
        <f t="shared" si="0"/>
        <v>1.8</v>
      </c>
    </row>
    <row r="28" spans="1:4" x14ac:dyDescent="0.2">
      <c r="B28" s="187" t="s">
        <v>754</v>
      </c>
      <c r="C28" s="180">
        <f>SUM(C10:C27)</f>
        <v>2543197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308205</v>
      </c>
    </row>
    <row r="30" spans="1:4" x14ac:dyDescent="0.2">
      <c r="B30" s="187" t="s">
        <v>760</v>
      </c>
      <c r="C30" s="180">
        <f>SUM(C28:C29)</f>
        <v>2851402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245910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2036489</v>
      </c>
      <c r="D35" s="182">
        <f t="shared" ref="D35:D40" si="1">ROUND((C35/$C$41)*100,1)</f>
        <v>70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22060</v>
      </c>
      <c r="D36" s="182">
        <f t="shared" si="1"/>
        <v>0.8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644888</v>
      </c>
      <c r="D37" s="182">
        <f t="shared" si="1"/>
        <v>22.2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151835</v>
      </c>
      <c r="D38" s="182">
        <f t="shared" si="1"/>
        <v>5.2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54071</v>
      </c>
      <c r="D39" s="182">
        <f t="shared" si="1"/>
        <v>1.9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2909343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0AD4-C4B8-4C9F-BD18-B34506A678BA}">
  <sheetPr>
    <tabColor indexed="17"/>
  </sheetPr>
  <dimension ref="A1:IV90"/>
  <sheetViews>
    <sheetView workbookViewId="0">
      <pane ySplit="3" topLeftCell="A4" activePane="bottomLeft" state="frozen"/>
      <selection pane="bottomLeft" activeCell="C9" sqref="C9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Mason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19</v>
      </c>
      <c r="B4" s="220">
        <v>1</v>
      </c>
      <c r="C4" s="280" t="s">
        <v>897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3:M73"/>
    <mergeCell ref="C74:M74"/>
    <mergeCell ref="C66:M66"/>
    <mergeCell ref="C67:M67"/>
    <mergeCell ref="C68:M68"/>
    <mergeCell ref="C69:M69"/>
    <mergeCell ref="C20:M20"/>
    <mergeCell ref="C29:M29"/>
    <mergeCell ref="C25:M25"/>
    <mergeCell ref="C26:M26"/>
    <mergeCell ref="C70:M70"/>
    <mergeCell ref="A72:E72"/>
    <mergeCell ref="C27:M27"/>
    <mergeCell ref="C28:M28"/>
    <mergeCell ref="C21:M21"/>
    <mergeCell ref="C22:M2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C42:M42"/>
    <mergeCell ref="P30:Z30"/>
    <mergeCell ref="AC30:AM30"/>
    <mergeCell ref="AP30:AZ30"/>
    <mergeCell ref="C41:M41"/>
    <mergeCell ref="C33:M33"/>
    <mergeCell ref="AC38:AM38"/>
    <mergeCell ref="AP38:AZ38"/>
    <mergeCell ref="HC29:HM29"/>
    <mergeCell ref="HP29:HZ29"/>
    <mergeCell ref="IC29:IM29"/>
    <mergeCell ref="IP29:IV29"/>
    <mergeCell ref="FC29:FM29"/>
    <mergeCell ref="FP29:FZ29"/>
    <mergeCell ref="BC30:BM30"/>
    <mergeCell ref="BP30:BZ30"/>
    <mergeCell ref="C37:M37"/>
    <mergeCell ref="C38:M38"/>
    <mergeCell ref="C39:M39"/>
    <mergeCell ref="C40:M40"/>
    <mergeCell ref="BP32:BZ32"/>
    <mergeCell ref="BC38:BM38"/>
    <mergeCell ref="P32:Z32"/>
    <mergeCell ref="AC32:AM32"/>
    <mergeCell ref="AP32:AZ32"/>
    <mergeCell ref="P38:Z38"/>
    <mergeCell ref="FC30:FM30"/>
    <mergeCell ref="CC30:CM30"/>
    <mergeCell ref="CP30:CZ30"/>
    <mergeCell ref="DC30:DM30"/>
    <mergeCell ref="DP30:DZ30"/>
    <mergeCell ref="EC30:EM30"/>
    <mergeCell ref="EP30:EZ30"/>
    <mergeCell ref="IP31:IV31"/>
    <mergeCell ref="BC31:BM31"/>
    <mergeCell ref="BC32:BM32"/>
    <mergeCell ref="BC39:BM39"/>
    <mergeCell ref="BP31:BZ31"/>
    <mergeCell ref="CC31:CM31"/>
    <mergeCell ref="CP31:CZ31"/>
    <mergeCell ref="DC31:DM31"/>
    <mergeCell ref="IC32:IM32"/>
    <mergeCell ref="IP32:IV32"/>
    <mergeCell ref="IC31:IM31"/>
    <mergeCell ref="FP31:FZ31"/>
    <mergeCell ref="GC31:GM31"/>
    <mergeCell ref="IC30:IM30"/>
    <mergeCell ref="IP30:IV30"/>
    <mergeCell ref="FP30:FZ30"/>
    <mergeCell ref="GC30:GM30"/>
    <mergeCell ref="GP30:GZ30"/>
    <mergeCell ref="HC30:HM30"/>
    <mergeCell ref="HP30:HZ30"/>
    <mergeCell ref="EC31:EM31"/>
    <mergeCell ref="EP31:EZ31"/>
    <mergeCell ref="FC31:FM31"/>
    <mergeCell ref="FC32:FM32"/>
    <mergeCell ref="GP32:GZ32"/>
    <mergeCell ref="HC32:HM32"/>
    <mergeCell ref="CC32:CM32"/>
    <mergeCell ref="GP31:GZ31"/>
    <mergeCell ref="HC31:HM31"/>
    <mergeCell ref="HP31:HZ31"/>
    <mergeCell ref="CP32:CZ32"/>
    <mergeCell ref="HP32:HZ32"/>
    <mergeCell ref="DC32:DM32"/>
    <mergeCell ref="DP32:DZ32"/>
    <mergeCell ref="EC32:EM32"/>
    <mergeCell ref="DP31:DZ31"/>
    <mergeCell ref="CP38:CZ38"/>
    <mergeCell ref="DC38:DM38"/>
    <mergeCell ref="DP38:DZ38"/>
    <mergeCell ref="GC38:GM38"/>
    <mergeCell ref="EP32:EZ32"/>
    <mergeCell ref="FP32:FZ32"/>
    <mergeCell ref="GC32:GM32"/>
    <mergeCell ref="HP39:HZ39"/>
    <mergeCell ref="GC39:GM39"/>
    <mergeCell ref="GP39:GZ39"/>
    <mergeCell ref="GP38:GZ38"/>
    <mergeCell ref="BP38:BZ38"/>
    <mergeCell ref="CC38:CM38"/>
    <mergeCell ref="EC38:EM38"/>
    <mergeCell ref="EP38:EZ38"/>
    <mergeCell ref="FC38:FM38"/>
    <mergeCell ref="FP38:FZ38"/>
    <mergeCell ref="HC38:HM38"/>
    <mergeCell ref="HP38:HZ38"/>
    <mergeCell ref="IC38:IM38"/>
    <mergeCell ref="IP38:IV38"/>
    <mergeCell ref="IP39:IV39"/>
    <mergeCell ref="EP39:EZ39"/>
    <mergeCell ref="FC39:FM39"/>
    <mergeCell ref="FP39:FZ39"/>
    <mergeCell ref="IC39:IM39"/>
    <mergeCell ref="HC39:HM39"/>
    <mergeCell ref="P39:Z39"/>
    <mergeCell ref="AC39:AM39"/>
    <mergeCell ref="AP39:AZ39"/>
    <mergeCell ref="CC39:CM39"/>
    <mergeCell ref="CP39:CZ39"/>
    <mergeCell ref="BP39:BZ39"/>
    <mergeCell ref="DP40:DZ40"/>
    <mergeCell ref="BC40:BM40"/>
    <mergeCell ref="BP40:BZ40"/>
    <mergeCell ref="DC39:DM39"/>
    <mergeCell ref="DP39:DZ39"/>
    <mergeCell ref="EC39:EM39"/>
    <mergeCell ref="P40:Z40"/>
    <mergeCell ref="AC40:AM40"/>
    <mergeCell ref="IC40:IM40"/>
    <mergeCell ref="C43:M43"/>
    <mergeCell ref="AP40:AZ40"/>
    <mergeCell ref="FP40:FZ40"/>
    <mergeCell ref="CC40:CM40"/>
    <mergeCell ref="CP40:CZ40"/>
    <mergeCell ref="DC40:DM40"/>
    <mergeCell ref="EP40:E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C40:F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2011-11-04T17:55:55Z</cp:lastPrinted>
  <dcterms:created xsi:type="dcterms:W3CDTF">1997-12-04T19:04:30Z</dcterms:created>
  <dcterms:modified xsi:type="dcterms:W3CDTF">2025-01-10T20:05:49Z</dcterms:modified>
</cp:coreProperties>
</file>