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1B5ED61-B789-4857-9FF2-F47F11DC2A4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23F4B8F-CC48-484B-999C-4A6A50883EB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1" i="1" l="1"/>
  <c r="K581" i="1" s="1"/>
  <c r="K588" i="1" s="1"/>
  <c r="G637" i="1" s="1"/>
  <c r="J581" i="1"/>
  <c r="G434" i="1"/>
  <c r="F463" i="1"/>
  <c r="F464" i="1" s="1"/>
  <c r="F466" i="1" s="1"/>
  <c r="H612" i="1" s="1"/>
  <c r="F565" i="1"/>
  <c r="I565" i="1" s="1"/>
  <c r="I198" i="1"/>
  <c r="L198" i="1" s="1"/>
  <c r="H200" i="1"/>
  <c r="H196" i="1"/>
  <c r="H236" i="1"/>
  <c r="H232" i="1"/>
  <c r="H226" i="1"/>
  <c r="J88" i="1"/>
  <c r="G51" i="2" s="1"/>
  <c r="G54" i="2" s="1"/>
  <c r="F42" i="1"/>
  <c r="C41" i="2" s="1"/>
  <c r="F25" i="1"/>
  <c r="C37" i="10"/>
  <c r="C60" i="2"/>
  <c r="B2" i="13"/>
  <c r="F8" i="13"/>
  <c r="G8" i="13"/>
  <c r="L196" i="1"/>
  <c r="L214" i="1"/>
  <c r="L232" i="1"/>
  <c r="C17" i="10" s="1"/>
  <c r="D39" i="13"/>
  <c r="F13" i="13"/>
  <c r="G13" i="13"/>
  <c r="L216" i="1"/>
  <c r="L234" i="1"/>
  <c r="F16" i="13"/>
  <c r="G16" i="13"/>
  <c r="L201" i="1"/>
  <c r="L219" i="1"/>
  <c r="L237" i="1"/>
  <c r="C117" i="2" s="1"/>
  <c r="F5" i="13"/>
  <c r="G5" i="13"/>
  <c r="G33" i="13" s="1"/>
  <c r="L189" i="1"/>
  <c r="C101" i="2" s="1"/>
  <c r="L190" i="1"/>
  <c r="L191" i="1"/>
  <c r="L192" i="1"/>
  <c r="C13" i="10" s="1"/>
  <c r="L207" i="1"/>
  <c r="L221" i="1" s="1"/>
  <c r="L208" i="1"/>
  <c r="C102" i="2" s="1"/>
  <c r="L209" i="1"/>
  <c r="L210" i="1"/>
  <c r="L225" i="1"/>
  <c r="L226" i="1"/>
  <c r="L239" i="1" s="1"/>
  <c r="L227" i="1"/>
  <c r="L228" i="1"/>
  <c r="C104" i="2" s="1"/>
  <c r="F6" i="13"/>
  <c r="G6" i="13"/>
  <c r="L194" i="1"/>
  <c r="C110" i="2" s="1"/>
  <c r="L212" i="1"/>
  <c r="L230" i="1"/>
  <c r="F7" i="13"/>
  <c r="G7" i="13"/>
  <c r="L195" i="1"/>
  <c r="L213" i="1"/>
  <c r="L231" i="1"/>
  <c r="C16" i="10" s="1"/>
  <c r="F12" i="13"/>
  <c r="G12" i="13"/>
  <c r="D12" i="13" s="1"/>
  <c r="C12" i="13" s="1"/>
  <c r="L197" i="1"/>
  <c r="C18" i="10" s="1"/>
  <c r="L215" i="1"/>
  <c r="L233" i="1"/>
  <c r="F14" i="13"/>
  <c r="D14" i="13" s="1"/>
  <c r="C14" i="13" s="1"/>
  <c r="G14" i="13"/>
  <c r="L199" i="1"/>
  <c r="C115" i="2" s="1"/>
  <c r="L217" i="1"/>
  <c r="L235" i="1"/>
  <c r="F15" i="13"/>
  <c r="G15" i="13"/>
  <c r="L200" i="1"/>
  <c r="L218" i="1"/>
  <c r="D15" i="13" s="1"/>
  <c r="C15" i="13" s="1"/>
  <c r="L236" i="1"/>
  <c r="H652" i="1" s="1"/>
  <c r="F17" i="13"/>
  <c r="G17" i="13"/>
  <c r="D17" i="13"/>
  <c r="L243" i="1"/>
  <c r="C106" i="2" s="1"/>
  <c r="F18" i="13"/>
  <c r="G18" i="13"/>
  <c r="L244" i="1"/>
  <c r="F19" i="13"/>
  <c r="G19" i="13"/>
  <c r="L245" i="1"/>
  <c r="D19" i="13" s="1"/>
  <c r="C19" i="13" s="1"/>
  <c r="F29" i="13"/>
  <c r="G29" i="13"/>
  <c r="L350" i="1"/>
  <c r="F651" i="1" s="1"/>
  <c r="L351" i="1"/>
  <c r="G651" i="1" s="1"/>
  <c r="L352" i="1"/>
  <c r="I359" i="1"/>
  <c r="J282" i="1"/>
  <c r="J301" i="1"/>
  <c r="J330" i="1" s="1"/>
  <c r="J344" i="1" s="1"/>
  <c r="J320" i="1"/>
  <c r="F31" i="13"/>
  <c r="K282" i="1"/>
  <c r="K301" i="1"/>
  <c r="K320" i="1"/>
  <c r="G31" i="13"/>
  <c r="L268" i="1"/>
  <c r="L282" i="1" s="1"/>
  <c r="L269" i="1"/>
  <c r="L270" i="1"/>
  <c r="L271" i="1"/>
  <c r="L273" i="1"/>
  <c r="E110" i="2" s="1"/>
  <c r="E120" i="2" s="1"/>
  <c r="L274" i="1"/>
  <c r="L275" i="1"/>
  <c r="E112" i="2" s="1"/>
  <c r="L276" i="1"/>
  <c r="L277" i="1"/>
  <c r="L278" i="1"/>
  <c r="L279" i="1"/>
  <c r="L280" i="1"/>
  <c r="E117" i="2" s="1"/>
  <c r="L287" i="1"/>
  <c r="L288" i="1"/>
  <c r="L289" i="1"/>
  <c r="L290" i="1"/>
  <c r="L292" i="1"/>
  <c r="L301" i="1" s="1"/>
  <c r="L293" i="1"/>
  <c r="L294" i="1"/>
  <c r="L295" i="1"/>
  <c r="L296" i="1"/>
  <c r="L297" i="1"/>
  <c r="L298" i="1"/>
  <c r="L299" i="1"/>
  <c r="L306" i="1"/>
  <c r="L320" i="1" s="1"/>
  <c r="L307" i="1"/>
  <c r="L308" i="1"/>
  <c r="E103" i="2" s="1"/>
  <c r="L309" i="1"/>
  <c r="L311" i="1"/>
  <c r="L312" i="1"/>
  <c r="E111" i="2" s="1"/>
  <c r="L313" i="1"/>
  <c r="L314" i="1"/>
  <c r="L315" i="1"/>
  <c r="E114" i="2" s="1"/>
  <c r="L316" i="1"/>
  <c r="L317" i="1"/>
  <c r="L318" i="1"/>
  <c r="L325" i="1"/>
  <c r="L326" i="1"/>
  <c r="L327" i="1"/>
  <c r="E106" i="2" s="1"/>
  <c r="L252" i="1"/>
  <c r="L253" i="1"/>
  <c r="H25" i="13" s="1"/>
  <c r="L333" i="1"/>
  <c r="L334" i="1"/>
  <c r="L247" i="1"/>
  <c r="F22" i="13" s="1"/>
  <c r="L328" i="1"/>
  <c r="E122" i="2" s="1"/>
  <c r="C11" i="13"/>
  <c r="C10" i="13"/>
  <c r="C9" i="13"/>
  <c r="L353" i="1"/>
  <c r="L354" i="1" s="1"/>
  <c r="B4" i="12"/>
  <c r="B36" i="12"/>
  <c r="C36" i="12"/>
  <c r="A40" i="12"/>
  <c r="B40" i="12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C122" i="2"/>
  <c r="C123" i="2"/>
  <c r="C129" i="2"/>
  <c r="C135" i="2"/>
  <c r="C103" i="2"/>
  <c r="C105" i="2"/>
  <c r="C113" i="2"/>
  <c r="L395" i="1"/>
  <c r="L399" i="1" s="1"/>
  <c r="C132" i="2" s="1"/>
  <c r="L396" i="1"/>
  <c r="L397" i="1"/>
  <c r="L398" i="1"/>
  <c r="L258" i="1"/>
  <c r="J52" i="1"/>
  <c r="G48" i="2" s="1"/>
  <c r="G55" i="2" s="1"/>
  <c r="G53" i="2"/>
  <c r="F2" i="11"/>
  <c r="L603" i="1"/>
  <c r="H653" i="1" s="1"/>
  <c r="L602" i="1"/>
  <c r="G653" i="1" s="1"/>
  <c r="L601" i="1"/>
  <c r="F653" i="1" s="1"/>
  <c r="C40" i="10"/>
  <c r="F52" i="1"/>
  <c r="C35" i="10" s="1"/>
  <c r="G52" i="1"/>
  <c r="D48" i="2" s="1"/>
  <c r="D55" i="2" s="1"/>
  <c r="H52" i="1"/>
  <c r="I52" i="1"/>
  <c r="I104" i="1" s="1"/>
  <c r="F71" i="1"/>
  <c r="F86" i="1"/>
  <c r="F103" i="1"/>
  <c r="G103" i="1"/>
  <c r="G104" i="1" s="1"/>
  <c r="H71" i="1"/>
  <c r="H86" i="1"/>
  <c r="H103" i="1"/>
  <c r="H104" i="1"/>
  <c r="I103" i="1"/>
  <c r="F113" i="1"/>
  <c r="F128" i="1"/>
  <c r="F132" i="1"/>
  <c r="G113" i="1"/>
  <c r="G132" i="1" s="1"/>
  <c r="G128" i="1"/>
  <c r="H113" i="1"/>
  <c r="H132" i="1" s="1"/>
  <c r="H185" i="1" s="1"/>
  <c r="G619" i="1" s="1"/>
  <c r="J619" i="1" s="1"/>
  <c r="H128" i="1"/>
  <c r="I113" i="1"/>
  <c r="I128" i="1"/>
  <c r="I132" i="1"/>
  <c r="J113" i="1"/>
  <c r="J132" i="1" s="1"/>
  <c r="J128" i="1"/>
  <c r="F139" i="1"/>
  <c r="F161" i="1" s="1"/>
  <c r="C39" i="10" s="1"/>
  <c r="F154" i="1"/>
  <c r="G139" i="1"/>
  <c r="G154" i="1"/>
  <c r="G161" i="1" s="1"/>
  <c r="H139" i="1"/>
  <c r="H154" i="1"/>
  <c r="H161" i="1"/>
  <c r="I139" i="1"/>
  <c r="I161" i="1" s="1"/>
  <c r="I154" i="1"/>
  <c r="C12" i="10"/>
  <c r="C15" i="10"/>
  <c r="C20" i="10"/>
  <c r="L242" i="1"/>
  <c r="C23" i="10" s="1"/>
  <c r="L324" i="1"/>
  <c r="L246" i="1"/>
  <c r="C25" i="10"/>
  <c r="L260" i="1"/>
  <c r="C26" i="10" s="1"/>
  <c r="L261" i="1"/>
  <c r="L341" i="1"/>
  <c r="E134" i="2" s="1"/>
  <c r="L342" i="1"/>
  <c r="I655" i="1"/>
  <c r="C7" i="10" s="1"/>
  <c r="I660" i="1"/>
  <c r="H651" i="1"/>
  <c r="I659" i="1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43" i="1"/>
  <c r="L338" i="1"/>
  <c r="E129" i="2" s="1"/>
  <c r="L339" i="1"/>
  <c r="K343" i="1"/>
  <c r="L511" i="1"/>
  <c r="F539" i="1"/>
  <c r="F542" i="1" s="1"/>
  <c r="L512" i="1"/>
  <c r="F540" i="1" s="1"/>
  <c r="L513" i="1"/>
  <c r="F541" i="1"/>
  <c r="L516" i="1"/>
  <c r="L519" i="1" s="1"/>
  <c r="L517" i="1"/>
  <c r="G540" i="1" s="1"/>
  <c r="L518" i="1"/>
  <c r="G541" i="1"/>
  <c r="L521" i="1"/>
  <c r="L524" i="1" s="1"/>
  <c r="H539" i="1"/>
  <c r="L522" i="1"/>
  <c r="H540" i="1" s="1"/>
  <c r="L523" i="1"/>
  <c r="H541" i="1"/>
  <c r="L526" i="1"/>
  <c r="I539" i="1"/>
  <c r="I542" i="1" s="1"/>
  <c r="L527" i="1"/>
  <c r="I540" i="1"/>
  <c r="L528" i="1"/>
  <c r="L529" i="1" s="1"/>
  <c r="I541" i="1"/>
  <c r="L531" i="1"/>
  <c r="J539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A1" i="2"/>
  <c r="A2" i="2"/>
  <c r="C9" i="2"/>
  <c r="D9" i="2"/>
  <c r="E9" i="2"/>
  <c r="E19" i="2" s="1"/>
  <c r="F9" i="2"/>
  <c r="I431" i="1"/>
  <c r="J9" i="1"/>
  <c r="C10" i="2"/>
  <c r="D10" i="2"/>
  <c r="E10" i="2"/>
  <c r="E12" i="2"/>
  <c r="E13" i="2"/>
  <c r="E14" i="2"/>
  <c r="E16" i="2"/>
  <c r="E17" i="2"/>
  <c r="E18" i="2"/>
  <c r="F10" i="2"/>
  <c r="I432" i="1"/>
  <c r="J10" i="1"/>
  <c r="G10" i="2"/>
  <c r="C11" i="2"/>
  <c r="C12" i="2"/>
  <c r="D12" i="2"/>
  <c r="F12" i="2"/>
  <c r="I433" i="1"/>
  <c r="I438" i="1" s="1"/>
  <c r="G632" i="1" s="1"/>
  <c r="C13" i="2"/>
  <c r="D13" i="2"/>
  <c r="F13" i="2"/>
  <c r="I434" i="1"/>
  <c r="J13" i="1"/>
  <c r="G13" i="2" s="1"/>
  <c r="C14" i="2"/>
  <c r="D14" i="2"/>
  <c r="F14" i="2"/>
  <c r="F15" i="2"/>
  <c r="F16" i="2"/>
  <c r="F19" i="2" s="1"/>
  <c r="F17" i="2"/>
  <c r="F18" i="2"/>
  <c r="I435" i="1"/>
  <c r="J14" i="1"/>
  <c r="G14" i="2"/>
  <c r="C16" i="2"/>
  <c r="D16" i="2"/>
  <c r="C17" i="2"/>
  <c r="D17" i="2"/>
  <c r="I436" i="1"/>
  <c r="J17" i="1"/>
  <c r="G17" i="2" s="1"/>
  <c r="C18" i="2"/>
  <c r="D18" i="2"/>
  <c r="I437" i="1"/>
  <c r="J18" i="1"/>
  <c r="G18" i="2"/>
  <c r="D19" i="2"/>
  <c r="C22" i="2"/>
  <c r="D22" i="2"/>
  <c r="D32" i="2" s="1"/>
  <c r="E22" i="2"/>
  <c r="F22" i="2"/>
  <c r="I440" i="1"/>
  <c r="I444" i="1" s="1"/>
  <c r="I451" i="1" s="1"/>
  <c r="H632" i="1" s="1"/>
  <c r="C23" i="2"/>
  <c r="C32" i="2" s="1"/>
  <c r="D23" i="2"/>
  <c r="E23" i="2"/>
  <c r="F23" i="2"/>
  <c r="I441" i="1"/>
  <c r="J24" i="1"/>
  <c r="G23" i="2" s="1"/>
  <c r="C24" i="2"/>
  <c r="D24" i="2"/>
  <c r="E24" i="2"/>
  <c r="F24" i="2"/>
  <c r="F32" i="2" s="1"/>
  <c r="I442" i="1"/>
  <c r="J25" i="1"/>
  <c r="G24" i="2" s="1"/>
  <c r="C25" i="2"/>
  <c r="D25" i="2"/>
  <c r="D28" i="2"/>
  <c r="D29" i="2"/>
  <c r="D30" i="2"/>
  <c r="D31" i="2"/>
  <c r="E25" i="2"/>
  <c r="F25" i="2"/>
  <c r="C26" i="2"/>
  <c r="F26" i="2"/>
  <c r="C27" i="2"/>
  <c r="F27" i="2"/>
  <c r="C28" i="2"/>
  <c r="E28" i="2"/>
  <c r="E32" i="2" s="1"/>
  <c r="F28" i="2"/>
  <c r="C29" i="2"/>
  <c r="E29" i="2"/>
  <c r="F29" i="2"/>
  <c r="C30" i="2"/>
  <c r="E30" i="2"/>
  <c r="F30" i="2"/>
  <c r="C31" i="2"/>
  <c r="E31" i="2"/>
  <c r="F31" i="2"/>
  <c r="I443" i="1"/>
  <c r="J32" i="1"/>
  <c r="G31" i="2"/>
  <c r="C34" i="2"/>
  <c r="D34" i="2"/>
  <c r="E34" i="2"/>
  <c r="F34" i="2"/>
  <c r="F42" i="2" s="1"/>
  <c r="F43" i="2" s="1"/>
  <c r="F35" i="2"/>
  <c r="F36" i="2"/>
  <c r="F37" i="2"/>
  <c r="F38" i="2"/>
  <c r="F40" i="2"/>
  <c r="F41" i="2"/>
  <c r="C35" i="2"/>
  <c r="D35" i="2"/>
  <c r="E35" i="2"/>
  <c r="C36" i="2"/>
  <c r="D36" i="2"/>
  <c r="E36" i="2"/>
  <c r="I446" i="1"/>
  <c r="J37" i="1"/>
  <c r="G36" i="2"/>
  <c r="C37" i="2"/>
  <c r="D37" i="2"/>
  <c r="E37" i="2"/>
  <c r="I447" i="1"/>
  <c r="J38" i="1"/>
  <c r="C38" i="2"/>
  <c r="D38" i="2"/>
  <c r="E38" i="2"/>
  <c r="I448" i="1"/>
  <c r="J40" i="1" s="1"/>
  <c r="C40" i="2"/>
  <c r="D40" i="2"/>
  <c r="E40" i="2"/>
  <c r="I449" i="1"/>
  <c r="J41" i="1" s="1"/>
  <c r="G40" i="2" s="1"/>
  <c r="D41" i="2"/>
  <c r="E41" i="2"/>
  <c r="D42" i="2"/>
  <c r="D43" i="2" s="1"/>
  <c r="C48" i="2"/>
  <c r="E48" i="2"/>
  <c r="F48" i="2"/>
  <c r="C49" i="2"/>
  <c r="E49" i="2"/>
  <c r="C50" i="2"/>
  <c r="E50" i="2"/>
  <c r="C51" i="2"/>
  <c r="C54" i="2" s="1"/>
  <c r="C55" i="2" s="1"/>
  <c r="D51" i="2"/>
  <c r="E51" i="2"/>
  <c r="E54" i="2" s="1"/>
  <c r="F51" i="2"/>
  <c r="F54" i="2" s="1"/>
  <c r="D52" i="2"/>
  <c r="C53" i="2"/>
  <c r="D53" i="2"/>
  <c r="D54" i="2" s="1"/>
  <c r="E53" i="2"/>
  <c r="F53" i="2"/>
  <c r="C58" i="2"/>
  <c r="C62" i="2" s="1"/>
  <c r="C59" i="2"/>
  <c r="C61" i="2"/>
  <c r="D61" i="2"/>
  <c r="D62" i="2" s="1"/>
  <c r="E61" i="2"/>
  <c r="E62" i="2"/>
  <c r="F61" i="2"/>
  <c r="F62" i="2" s="1"/>
  <c r="G61" i="2"/>
  <c r="G62" i="2" s="1"/>
  <c r="C64" i="2"/>
  <c r="C70" i="2" s="1"/>
  <c r="C65" i="2"/>
  <c r="C66" i="2"/>
  <c r="C67" i="2"/>
  <c r="C68" i="2"/>
  <c r="C69" i="2"/>
  <c r="C71" i="2"/>
  <c r="C72" i="2"/>
  <c r="F64" i="2"/>
  <c r="F65" i="2"/>
  <c r="E68" i="2"/>
  <c r="E70" i="2" s="1"/>
  <c r="E73" i="2" s="1"/>
  <c r="F68" i="2"/>
  <c r="D69" i="2"/>
  <c r="D70" i="2" s="1"/>
  <c r="D71" i="2"/>
  <c r="E69" i="2"/>
  <c r="F69" i="2"/>
  <c r="G69" i="2"/>
  <c r="G70" i="2" s="1"/>
  <c r="G73" i="2" s="1"/>
  <c r="G88" i="2"/>
  <c r="G89" i="2"/>
  <c r="G90" i="2"/>
  <c r="G95" i="2"/>
  <c r="E71" i="2"/>
  <c r="E72" i="2"/>
  <c r="C77" i="2"/>
  <c r="C83" i="2" s="1"/>
  <c r="D77" i="2"/>
  <c r="E77" i="2"/>
  <c r="C79" i="2"/>
  <c r="E79" i="2"/>
  <c r="E83" i="2" s="1"/>
  <c r="F79" i="2"/>
  <c r="C80" i="2"/>
  <c r="C81" i="2"/>
  <c r="C82" i="2"/>
  <c r="D80" i="2"/>
  <c r="D83" i="2" s="1"/>
  <c r="D81" i="2"/>
  <c r="E80" i="2"/>
  <c r="F80" i="2"/>
  <c r="E81" i="2"/>
  <c r="F81" i="2"/>
  <c r="C85" i="2"/>
  <c r="C95" i="2" s="1"/>
  <c r="F85" i="2"/>
  <c r="C86" i="2"/>
  <c r="F86" i="2"/>
  <c r="D88" i="2"/>
  <c r="D95" i="2" s="1"/>
  <c r="E88" i="2"/>
  <c r="E89" i="2"/>
  <c r="E90" i="2"/>
  <c r="E91" i="2"/>
  <c r="E92" i="2"/>
  <c r="E93" i="2"/>
  <c r="E94" i="2"/>
  <c r="E95" i="2"/>
  <c r="F88" i="2"/>
  <c r="C89" i="2"/>
  <c r="D89" i="2"/>
  <c r="F89" i="2"/>
  <c r="C90" i="2"/>
  <c r="D90" i="2"/>
  <c r="D91" i="2"/>
  <c r="D92" i="2"/>
  <c r="D93" i="2"/>
  <c r="D94" i="2"/>
  <c r="C91" i="2"/>
  <c r="F91" i="2"/>
  <c r="C92" i="2"/>
  <c r="F92" i="2"/>
  <c r="C93" i="2"/>
  <c r="C94" i="2"/>
  <c r="F93" i="2"/>
  <c r="F94" i="2"/>
  <c r="E102" i="2"/>
  <c r="E104" i="2"/>
  <c r="E105" i="2"/>
  <c r="D107" i="2"/>
  <c r="F107" i="2"/>
  <c r="F137" i="2" s="1"/>
  <c r="G107" i="2"/>
  <c r="E113" i="2"/>
  <c r="E115" i="2"/>
  <c r="E116" i="2"/>
  <c r="D119" i="2"/>
  <c r="D120" i="2"/>
  <c r="D126" i="2"/>
  <c r="D136" i="2" s="1"/>
  <c r="F120" i="2"/>
  <c r="G120" i="2"/>
  <c r="E126" i="2"/>
  <c r="E127" i="2"/>
  <c r="E135" i="2"/>
  <c r="F122" i="2"/>
  <c r="F136" i="2" s="1"/>
  <c r="F126" i="2"/>
  <c r="K411" i="1"/>
  <c r="K419" i="1"/>
  <c r="K426" i="1"/>
  <c r="G126" i="2" s="1"/>
  <c r="G136" i="2" s="1"/>
  <c r="K425" i="1"/>
  <c r="L255" i="1"/>
  <c r="C127" i="2" s="1"/>
  <c r="L256" i="1"/>
  <c r="C128" i="2" s="1"/>
  <c r="L257" i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G149" i="2" s="1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D153" i="2"/>
  <c r="E153" i="2"/>
  <c r="G490" i="1"/>
  <c r="C153" i="2" s="1"/>
  <c r="H490" i="1"/>
  <c r="I490" i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/>
  <c r="I493" i="1"/>
  <c r="E156" i="2" s="1"/>
  <c r="J493" i="1"/>
  <c r="F156" i="2" s="1"/>
  <c r="F19" i="1"/>
  <c r="G19" i="1"/>
  <c r="G608" i="1" s="1"/>
  <c r="J608" i="1" s="1"/>
  <c r="H19" i="1"/>
  <c r="I19" i="1"/>
  <c r="G610" i="1" s="1"/>
  <c r="F33" i="1"/>
  <c r="G33" i="1"/>
  <c r="H33" i="1"/>
  <c r="H44" i="1" s="1"/>
  <c r="H609" i="1" s="1"/>
  <c r="J609" i="1" s="1"/>
  <c r="I33" i="1"/>
  <c r="I44" i="1" s="1"/>
  <c r="H610" i="1" s="1"/>
  <c r="F43" i="1"/>
  <c r="G612" i="1" s="1"/>
  <c r="J612" i="1" s="1"/>
  <c r="G43" i="1"/>
  <c r="G613" i="1" s="1"/>
  <c r="J613" i="1" s="1"/>
  <c r="H43" i="1"/>
  <c r="I43" i="1"/>
  <c r="G44" i="1"/>
  <c r="H608" i="1" s="1"/>
  <c r="F169" i="1"/>
  <c r="I169" i="1"/>
  <c r="F175" i="1"/>
  <c r="G175" i="1"/>
  <c r="G184" i="1" s="1"/>
  <c r="H175" i="1"/>
  <c r="H184" i="1" s="1"/>
  <c r="I175" i="1"/>
  <c r="J175" i="1"/>
  <c r="J184" i="1"/>
  <c r="F180" i="1"/>
  <c r="F184" i="1"/>
  <c r="G180" i="1"/>
  <c r="H180" i="1"/>
  <c r="I180" i="1"/>
  <c r="I184" i="1"/>
  <c r="F203" i="1"/>
  <c r="F249" i="1" s="1"/>
  <c r="F263" i="1" s="1"/>
  <c r="G203" i="1"/>
  <c r="H203" i="1"/>
  <c r="H249" i="1" s="1"/>
  <c r="H263" i="1" s="1"/>
  <c r="J203" i="1"/>
  <c r="J249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L262" i="1"/>
  <c r="F282" i="1"/>
  <c r="G282" i="1"/>
  <c r="G330" i="1"/>
  <c r="G344" i="1"/>
  <c r="H282" i="1"/>
  <c r="I282" i="1"/>
  <c r="F301" i="1"/>
  <c r="F330" i="1" s="1"/>
  <c r="F344" i="1" s="1"/>
  <c r="G301" i="1"/>
  <c r="H301" i="1"/>
  <c r="H330" i="1" s="1"/>
  <c r="H344" i="1" s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F399" i="1"/>
  <c r="F400" i="1" s="1"/>
  <c r="H633" i="1" s="1"/>
  <c r="J633" i="1" s="1"/>
  <c r="G399" i="1"/>
  <c r="H399" i="1"/>
  <c r="I399" i="1"/>
  <c r="I400" i="1" s="1"/>
  <c r="G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H426" i="1"/>
  <c r="J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I450" i="1"/>
  <c r="H451" i="1"/>
  <c r="H631" i="1" s="1"/>
  <c r="J631" i="1" s="1"/>
  <c r="F460" i="1"/>
  <c r="G460" i="1"/>
  <c r="H460" i="1"/>
  <c r="I460" i="1"/>
  <c r="J460" i="1"/>
  <c r="J466" i="1" s="1"/>
  <c r="H616" i="1" s="1"/>
  <c r="G464" i="1"/>
  <c r="G466" i="1"/>
  <c r="H613" i="1"/>
  <c r="H464" i="1"/>
  <c r="I464" i="1"/>
  <c r="I466" i="1"/>
  <c r="H615" i="1"/>
  <c r="J464" i="1"/>
  <c r="H466" i="1"/>
  <c r="H614" i="1" s="1"/>
  <c r="J614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J514" i="1"/>
  <c r="K514" i="1"/>
  <c r="L514" i="1"/>
  <c r="F519" i="1"/>
  <c r="G519" i="1"/>
  <c r="H519" i="1"/>
  <c r="I519" i="1"/>
  <c r="I535" i="1" s="1"/>
  <c r="J519" i="1"/>
  <c r="K519" i="1"/>
  <c r="K535" i="1" s="1"/>
  <c r="F524" i="1"/>
  <c r="G524" i="1"/>
  <c r="H524" i="1"/>
  <c r="I524" i="1"/>
  <c r="J524" i="1"/>
  <c r="J535" i="1" s="1"/>
  <c r="K524" i="1"/>
  <c r="F529" i="1"/>
  <c r="G529" i="1"/>
  <c r="H529" i="1"/>
  <c r="I529" i="1"/>
  <c r="J529" i="1"/>
  <c r="K529" i="1"/>
  <c r="F534" i="1"/>
  <c r="G534" i="1"/>
  <c r="G535" i="1" s="1"/>
  <c r="H534" i="1"/>
  <c r="I534" i="1"/>
  <c r="J534" i="1"/>
  <c r="K534" i="1"/>
  <c r="L547" i="1"/>
  <c r="L548" i="1"/>
  <c r="L550" i="1" s="1"/>
  <c r="L549" i="1"/>
  <c r="F550" i="1"/>
  <c r="F561" i="1" s="1"/>
  <c r="G550" i="1"/>
  <c r="G561" i="1" s="1"/>
  <c r="H550" i="1"/>
  <c r="I550" i="1"/>
  <c r="I561" i="1"/>
  <c r="J550" i="1"/>
  <c r="J561" i="1" s="1"/>
  <c r="K550" i="1"/>
  <c r="K561" i="1" s="1"/>
  <c r="L552" i="1"/>
  <c r="L553" i="1"/>
  <c r="L554" i="1"/>
  <c r="L555" i="1" s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G631" i="1"/>
  <c r="G633" i="1"/>
  <c r="G635" i="1"/>
  <c r="H635" i="1"/>
  <c r="J635" i="1" s="1"/>
  <c r="G639" i="1"/>
  <c r="G642" i="1"/>
  <c r="J642" i="1"/>
  <c r="H642" i="1"/>
  <c r="G643" i="1"/>
  <c r="J643" i="1" s="1"/>
  <c r="H643" i="1"/>
  <c r="G644" i="1"/>
  <c r="H644" i="1"/>
  <c r="J644" i="1"/>
  <c r="G645" i="1"/>
  <c r="J645" i="1" s="1"/>
  <c r="H645" i="1"/>
  <c r="F70" i="2"/>
  <c r="F73" i="2" s="1"/>
  <c r="E42" i="2"/>
  <c r="E43" i="2" s="1"/>
  <c r="F95" i="2"/>
  <c r="D18" i="13"/>
  <c r="C18" i="13" s="1"/>
  <c r="D6" i="13"/>
  <c r="C6" i="13" s="1"/>
  <c r="G37" i="2"/>
  <c r="G9" i="2"/>
  <c r="H535" i="1"/>
  <c r="F652" i="1"/>
  <c r="K249" i="1"/>
  <c r="K263" i="1"/>
  <c r="G249" i="1"/>
  <c r="G263" i="1" s="1"/>
  <c r="C6" i="10"/>
  <c r="C19" i="2"/>
  <c r="C4" i="10"/>
  <c r="C17" i="13"/>
  <c r="J610" i="1" l="1"/>
  <c r="K540" i="1"/>
  <c r="G625" i="1"/>
  <c r="J625" i="1" s="1"/>
  <c r="C27" i="10"/>
  <c r="L330" i="1"/>
  <c r="L344" i="1" s="1"/>
  <c r="G623" i="1" s="1"/>
  <c r="J623" i="1" s="1"/>
  <c r="D31" i="13"/>
  <c r="C31" i="13" s="1"/>
  <c r="I651" i="1"/>
  <c r="J624" i="1"/>
  <c r="K541" i="1"/>
  <c r="G185" i="1"/>
  <c r="G618" i="1" s="1"/>
  <c r="J618" i="1" s="1"/>
  <c r="C107" i="2"/>
  <c r="L561" i="1"/>
  <c r="G153" i="2"/>
  <c r="G137" i="2"/>
  <c r="F55" i="2"/>
  <c r="H542" i="1"/>
  <c r="C133" i="2"/>
  <c r="C136" i="2" s="1"/>
  <c r="E136" i="2"/>
  <c r="H650" i="1"/>
  <c r="H654" i="1" s="1"/>
  <c r="J43" i="1"/>
  <c r="G39" i="2"/>
  <c r="G42" i="2" s="1"/>
  <c r="E55" i="2"/>
  <c r="E96" i="2" s="1"/>
  <c r="J632" i="1"/>
  <c r="C38" i="10"/>
  <c r="I185" i="1"/>
  <c r="G620" i="1" s="1"/>
  <c r="J620" i="1" s="1"/>
  <c r="C22" i="13"/>
  <c r="F33" i="13"/>
  <c r="G96" i="2"/>
  <c r="C130" i="2"/>
  <c r="L400" i="1"/>
  <c r="D137" i="2"/>
  <c r="D73" i="2"/>
  <c r="C73" i="2"/>
  <c r="C96" i="2" s="1"/>
  <c r="J542" i="1"/>
  <c r="C114" i="2"/>
  <c r="L203" i="1"/>
  <c r="C19" i="10"/>
  <c r="E13" i="13"/>
  <c r="C13" i="13" s="1"/>
  <c r="D96" i="2"/>
  <c r="H33" i="13"/>
  <c r="C25" i="13"/>
  <c r="J263" i="1"/>
  <c r="H638" i="1"/>
  <c r="J638" i="1" s="1"/>
  <c r="G156" i="2"/>
  <c r="G650" i="1"/>
  <c r="L426" i="1"/>
  <c r="G628" i="1" s="1"/>
  <c r="J628" i="1" s="1"/>
  <c r="C42" i="2"/>
  <c r="C43" i="2" s="1"/>
  <c r="I653" i="1"/>
  <c r="J637" i="1"/>
  <c r="D7" i="13"/>
  <c r="C7" i="13" s="1"/>
  <c r="H637" i="1"/>
  <c r="L604" i="1"/>
  <c r="I203" i="1"/>
  <c r="I249" i="1" s="1"/>
  <c r="I263" i="1" s="1"/>
  <c r="J23" i="1"/>
  <c r="J12" i="1"/>
  <c r="G12" i="2" s="1"/>
  <c r="G19" i="2" s="1"/>
  <c r="G539" i="1"/>
  <c r="C24" i="10"/>
  <c r="F104" i="1"/>
  <c r="F185" i="1" s="1"/>
  <c r="G617" i="1" s="1"/>
  <c r="J617" i="1" s="1"/>
  <c r="C112" i="2"/>
  <c r="C134" i="2"/>
  <c r="C111" i="2"/>
  <c r="C120" i="2" s="1"/>
  <c r="K490" i="1"/>
  <c r="E101" i="2"/>
  <c r="E107" i="2" s="1"/>
  <c r="E137" i="2" s="1"/>
  <c r="C11" i="10"/>
  <c r="J104" i="1"/>
  <c r="J185" i="1" s="1"/>
  <c r="F44" i="1"/>
  <c r="H607" i="1" s="1"/>
  <c r="J607" i="1" s="1"/>
  <c r="E8" i="13"/>
  <c r="G641" i="1"/>
  <c r="J641" i="1" s="1"/>
  <c r="F77" i="2"/>
  <c r="F83" i="2" s="1"/>
  <c r="C29" i="10"/>
  <c r="C10" i="10"/>
  <c r="J103" i="1"/>
  <c r="D29" i="13"/>
  <c r="C29" i="13" s="1"/>
  <c r="L534" i="1"/>
  <c r="L535" i="1" s="1"/>
  <c r="C124" i="2"/>
  <c r="E16" i="13"/>
  <c r="C16" i="13" s="1"/>
  <c r="G634" i="1"/>
  <c r="J634" i="1" s="1"/>
  <c r="G652" i="1"/>
  <c r="I652" i="1" s="1"/>
  <c r="C21" i="10"/>
  <c r="G640" i="1"/>
  <c r="J640" i="1" s="1"/>
  <c r="D5" i="13"/>
  <c r="C116" i="2"/>
  <c r="G654" i="1" l="1"/>
  <c r="C28" i="10"/>
  <c r="D10" i="10" s="1"/>
  <c r="J19" i="1"/>
  <c r="G611" i="1" s="1"/>
  <c r="F96" i="2"/>
  <c r="F650" i="1"/>
  <c r="L249" i="1"/>
  <c r="L263" i="1" s="1"/>
  <c r="G622" i="1" s="1"/>
  <c r="J622" i="1" s="1"/>
  <c r="D33" i="13"/>
  <c r="D36" i="13" s="1"/>
  <c r="C5" i="13"/>
  <c r="C36" i="10"/>
  <c r="G542" i="1"/>
  <c r="K539" i="1"/>
  <c r="K542" i="1" s="1"/>
  <c r="C8" i="13"/>
  <c r="E33" i="13"/>
  <c r="D35" i="13" s="1"/>
  <c r="G627" i="1"/>
  <c r="J627" i="1" s="1"/>
  <c r="H636" i="1"/>
  <c r="G43" i="2"/>
  <c r="J33" i="1"/>
  <c r="J44" i="1" s="1"/>
  <c r="H611" i="1" s="1"/>
  <c r="G22" i="2"/>
  <c r="G32" i="2" s="1"/>
  <c r="G616" i="1"/>
  <c r="J616" i="1" s="1"/>
  <c r="G621" i="1"/>
  <c r="J621" i="1" s="1"/>
  <c r="G636" i="1"/>
  <c r="H662" i="1"/>
  <c r="H657" i="1"/>
  <c r="C137" i="2"/>
  <c r="F654" i="1" l="1"/>
  <c r="I650" i="1"/>
  <c r="I654" i="1" s="1"/>
  <c r="D21" i="10"/>
  <c r="D28" i="10" s="1"/>
  <c r="J611" i="1"/>
  <c r="H646" i="1"/>
  <c r="J636" i="1"/>
  <c r="D20" i="10"/>
  <c r="D22" i="10"/>
  <c r="C30" i="10"/>
  <c r="D15" i="10"/>
  <c r="D23" i="10"/>
  <c r="D12" i="10"/>
  <c r="D13" i="10"/>
  <c r="D25" i="10"/>
  <c r="D17" i="10"/>
  <c r="D18" i="10"/>
  <c r="D16" i="10"/>
  <c r="D26" i="10"/>
  <c r="D27" i="10"/>
  <c r="D19" i="10"/>
  <c r="D24" i="10"/>
  <c r="G662" i="1"/>
  <c r="G657" i="1"/>
  <c r="D36" i="10"/>
  <c r="C41" i="10"/>
  <c r="D11" i="10"/>
  <c r="I657" i="1" l="1"/>
  <c r="I662" i="1"/>
  <c r="D37" i="10"/>
  <c r="D40" i="10"/>
  <c r="D39" i="10"/>
  <c r="D35" i="10"/>
  <c r="D38" i="10"/>
  <c r="F657" i="1"/>
  <c r="F662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6408E98-0EA1-4E43-B73A-7339E0F7888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8E05249-DA76-46A9-881B-83EEB79551D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7C681BC-C532-48D4-8A40-3A7903317902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88B56D8-DC2C-4A26-8188-DB55B47B926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289FEA9A-FE6C-45C9-8203-21750C7ECF7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753CC75-0DCA-4CA1-A652-BBC2B80C39E0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6DC1FCE-2084-48F2-8AC7-6C7A9413098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E5FA07B-6EC3-4D57-83C0-C1279BA6267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BF6DF929-0A30-4269-AC57-7E53E6C3F094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34C2FFF9-69EF-41D2-9DD7-F26C49B79C0A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E849E77-4598-474E-9068-6CC8C7EDF0E8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2699B0B-B8EE-4269-89A4-A17B51E77EE2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<sst xmlns="http://schemas.openxmlformats.org/spreadsheetml/2006/main" count="3861" uniqueCount="898">
  <si>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</si>
  <si>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</si>
  <si>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</si>
  <si>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</si>
  <si>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</si>
  <si>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</si>
  <si>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</si>
  <si>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</si>
  <si>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</si>
  <si>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</si>
  <si>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</si>
  <si>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</si>
  <si>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</si>
  <si>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</si>
  <si>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</si>
  <si>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</si>
  <si>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</si>
  <si>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</si>
  <si>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</si>
  <si>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</si>
  <si>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</si>
  <si>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</si>
  <si>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</si>
  <si>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</si>
  <si>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</si>
  <si>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</si>
  <si>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</si>
  <si>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</si>
  <si>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</si>
  <si>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</si>
  <si>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</si>
  <si>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</si>
  <si>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</si>
  <si>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</si>
  <si>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</si>
  <si>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</si>
  <si>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</si>
  <si>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</si>
  <si>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</si>
  <si>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</si>
  <si>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</si>
  <si>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</si>
  <si>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</si>
  <si>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</si>
  <si>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</si>
  <si>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</si>
  <si>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</si>
  <si>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</si>
  <si>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</si>
  <si>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</si>
  <si>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</si>
  <si>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</si>
  <si>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</si>
  <si>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</si>
  <si>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</si>
  <si>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</si>
  <si>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</si>
  <si>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</si>
  <si>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</si>
  <si>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</si>
  <si>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</si>
  <si>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</si>
  <si>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</si>
  <si>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</si>
  <si>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</si>
  <si>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</si>
  <si>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</si>
  <si>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</si>
  <si>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</si>
  <si>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</si>
  <si>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</si>
  <si>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</si>
  <si>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</si>
  <si>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</si>
  <si>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</si>
  <si>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</si>
  <si>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</si>
  <si>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</si>
  <si>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</si>
  <si>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</si>
  <si>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</si>
  <si>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</si>
  <si>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</si>
  <si>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</si>
  <si>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</si>
  <si>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</si>
  <si>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</si>
  <si>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</si>
  <si>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</si>
  <si>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</si>
  <si>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</si>
  <si>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</si>
  <si>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</si>
  <si>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</si>
  <si>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</si>
  <si>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</si>
  <si>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</si>
  <si>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</si>
  <si>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</si>
  <si>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</si>
  <si>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</si>
  <si>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</si>
  <si>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</si>
  <si>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</si>
  <si>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</si>
  <si>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</si>
  <si>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</si>
  <si>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</si>
  <si>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</si>
  <si>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</si>
  <si>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</si>
  <si>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</si>
  <si>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</si>
  <si>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</si>
  <si>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</si>
  <si>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</si>
  <si>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</si>
  <si>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</si>
  <si>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</si>
  <si>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</si>
  <si>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</si>
  <si>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</si>
  <si>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</si>
  <si>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</si>
  <si>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</si>
  <si>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</si>
  <si>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</si>
  <si>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</si>
  <si>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</si>
  <si>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</si>
  <si>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</si>
  <si>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</si>
  <si>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</si>
  <si>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</si>
  <si>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</si>
  <si>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</si>
  <si>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</si>
  <si>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</si>
  <si>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</si>
  <si>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</si>
  <si>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</si>
  <si>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</si>
  <si>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</si>
  <si>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</si>
  <si>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</si>
  <si>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</si>
  <si>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</si>
  <si>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</si>
  <si>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</si>
  <si>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</si>
  <si>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</si>
  <si>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</si>
  <si>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</si>
  <si>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</si>
  <si>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</si>
  <si>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</si>
  <si>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</si>
  <si>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</si>
  <si>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</si>
  <si>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</si>
  <si>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</si>
  <si>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</si>
  <si>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</si>
  <si>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</si>
  <si>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</si>
  <si>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</si>
  <si>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</si>
  <si>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</si>
  <si>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</si>
  <si>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</si>
  <si>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</si>
  <si>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</si>
  <si>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</si>
  <si>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</si>
  <si>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</si>
  <si>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</si>
  <si>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</si>
  <si>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</si>
  <si>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</si>
  <si>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</si>
  <si>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</si>
  <si>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</si>
  <si>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</si>
  <si>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</si>
  <si>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</si>
  <si>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</si>
  <si>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</si>
  <si>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</si>
  <si>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</si>
  <si>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</si>
  <si>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</si>
  <si>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</si>
  <si>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</si>
  <si>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</si>
  <si>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</si>
  <si>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</si>
  <si>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</si>
  <si>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</si>
  <si>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</si>
  <si>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</si>
  <si>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</si>
  <si>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</si>
  <si>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</si>
  <si>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</si>
  <si>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</si>
  <si>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</si>
  <si>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</si>
  <si>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</si>
  <si>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</si>
  <si>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</si>
  <si>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</si>
  <si>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</si>
  <si>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</si>
  <si>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</si>
  <si>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</si>
  <si>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</si>
  <si>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</si>
  <si>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</si>
  <si>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</si>
  <si>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</si>
  <si>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</si>
  <si>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</si>
  <si>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</si>
  <si>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</si>
  <si>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</si>
  <si>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</si>
  <si>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</si>
  <si>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</si>
  <si>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</si>
  <si>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</si>
  <si>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</si>
  <si>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</si>
  <si>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</si>
  <si>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</si>
  <si>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</si>
  <si>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</si>
  <si>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</si>
  <si>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</si>
  <si>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</si>
  <si>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</si>
  <si>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</si>
  <si>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</si>
  <si>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</si>
  <si>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</si>
  <si>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</si>
  <si>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</si>
  <si>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</si>
  <si>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</si>
  <si>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</si>
  <si>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</si>
  <si>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</si>
  <si>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</si>
  <si>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</si>
  <si>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</si>
  <si>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</si>
  <si>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</si>
  <si>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</si>
  <si>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</si>
  <si>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</si>
  <si>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</si>
  <si>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</si>
  <si>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</si>
  <si>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</si>
  <si>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</si>
  <si>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</si>
  <si>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</si>
  <si>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</si>
  <si>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</si>
  <si>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</si>
  <si>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</si>
  <si>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</si>
  <si>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</si>
  <si>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</si>
  <si>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</si>
  <si>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</si>
  <si>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</si>
  <si>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</si>
  <si>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</si>
  <si>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</si>
  <si>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</si>
  <si>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</si>
  <si>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</si>
  <si>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</si>
  <si>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</si>
  <si>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</si>
  <si>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</si>
  <si>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</si>
  <si>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</si>
  <si>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</si>
  <si>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</si>
  <si>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</si>
  <si>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</si>
  <si>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</si>
  <si>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</si>
  <si>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</si>
  <si>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</si>
  <si>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</si>
  <si>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</si>
  <si>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</si>
  <si>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</si>
  <si>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</si>
  <si>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</si>
  <si>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</si>
  <si>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</si>
  <si>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</si>
  <si>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</si>
  <si>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</si>
  <si>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</si>
  <si>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</si>
  <si>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</si>
  <si>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</si>
  <si>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</si>
  <si>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</si>
  <si>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</si>
  <si>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</si>
  <si>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</si>
  <si>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</si>
  <si>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</si>
  <si>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</si>
  <si>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</si>
  <si>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</si>
  <si>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</si>
  <si>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</si>
  <si>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</si>
  <si>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</si>
  <si>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</si>
  <si>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</si>
  <si>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</si>
  <si>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</si>
  <si>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</si>
  <si>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</si>
  <si>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</si>
  <si>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</si>
  <si>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</si>
  <si>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</si>
  <si>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</si>
  <si>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</si>
  <si>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</si>
  <si>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</si>
  <si>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</si>
  <si>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</si>
  <si>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</si>
  <si>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</si>
  <si>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</si>
  <si>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</si>
  <si>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</si>
  <si>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</si>
  <si>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</si>
  <si>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</si>
  <si>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</si>
  <si>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</si>
  <si>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</si>
  <si>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</si>
  <si>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</si>
  <si>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</si>
  <si>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</si>
  <si>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</si>
  <si>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</si>
  <si>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</si>
  <si>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</si>
  <si>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</si>
  <si>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</si>
  <si>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</si>
  <si>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</si>
  <si>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</si>
  <si>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</si>
  <si>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</si>
  <si>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</si>
  <si>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</si>
  <si>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</si>
  <si>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</si>
  <si>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</si>
  <si>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</si>
  <si>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</si>
  <si>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</si>
  <si>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</si>
  <si>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</si>
  <si>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</si>
  <si>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</si>
  <si>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</si>
  <si>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</si>
  <si>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</si>
  <si>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</si>
  <si>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</si>
  <si>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</si>
  <si>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</si>
  <si>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</si>
  <si>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</si>
  <si>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</si>
  <si>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</si>
  <si>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</si>
  <si>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</si>
  <si>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</si>
  <si>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</si>
  <si>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</si>
  <si>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</si>
  <si>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</si>
  <si>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</si>
  <si>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</si>
  <si>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</si>
  <si>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</si>
  <si>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</si>
  <si>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</si>
  <si>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</si>
  <si>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</si>
  <si>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</si>
  <si>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</si>
  <si>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</si>
  <si>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</si>
  <si>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</si>
  <si>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</si>
  <si>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</si>
  <si>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</si>
  <si>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</si>
  <si>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</si>
  <si>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</si>
  <si>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</si>
  <si>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</si>
  <si>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</si>
  <si>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</si>
  <si>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</si>
  <si>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</si>
  <si>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</si>
  <si>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</si>
  <si>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</si>
  <si>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</si>
  <si>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</si>
  <si>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</si>
  <si>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</si>
  <si>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</si>
  <si>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</si>
  <si>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</si>
  <si>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</si>
  <si>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</si>
  <si>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</si>
  <si>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</si>
  <si>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</si>
  <si>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</si>
  <si>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</si>
  <si>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</si>
  <si>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</si>
  <si>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</si>
  <si>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</si>
  <si>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</si>
  <si>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</si>
  <si>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</si>
  <si>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</si>
  <si>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</si>
  <si>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</si>
  <si>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</si>
  <si>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</si>
  <si>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</si>
  <si>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</si>
  <si>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</si>
  <si>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</si>
  <si>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</si>
  <si>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</si>
  <si>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</si>
  <si>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</si>
  <si>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</si>
  <si>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</si>
  <si>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</si>
  <si>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</si>
  <si>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</si>
  <si>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</si>
  <si>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</si>
  <si>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</si>
  <si>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</si>
  <si>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</si>
  <si>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</si>
  <si>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</si>
  <si>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</si>
  <si>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</si>
  <si>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</si>
  <si>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</si>
  <si>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</si>
  <si>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</si>
  <si>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</si>
  <si>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</si>
  <si>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</si>
  <si>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</si>
  <si>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</si>
  <si>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</si>
  <si>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</si>
  <si>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</si>
  <si>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</si>
  <si>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</si>
  <si>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</si>
  <si>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</si>
  <si>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</si>
  <si>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</si>
  <si>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</si>
  <si>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</si>
  <si>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</si>
  <si>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</si>
  <si>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</si>
  <si>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</si>
  <si>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</si>
  <si>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</si>
  <si>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</si>
  <si>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</si>
  <si>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</si>
  <si>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</si>
  <si>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</si>
  <si>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</si>
  <si>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</si>
  <si>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</si>
  <si>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</si>
  <si>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</si>
  <si>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</si>
  <si>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</si>
  <si>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</si>
  <si>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</si>
  <si>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</si>
  <si>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</si>
  <si>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</si>
  <si>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</si>
  <si>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</si>
  <si>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</si>
  <si>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</si>
  <si>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</si>
  <si>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</si>
  <si>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</si>
  <si>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</si>
  <si>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</si>
  <si>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</si>
  <si>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</si>
  <si>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</si>
  <si>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</si>
  <si>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</si>
  <si>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</si>
  <si>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</si>
  <si>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</si>
  <si>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</si>
  <si>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</si>
  <si>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</si>
  <si>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</si>
  <si>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</si>
  <si>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</si>
  <si>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</si>
  <si>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</si>
  <si>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</si>
  <si>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</si>
  <si>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</si>
  <si>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</si>
  <si>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</si>
  <si>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</si>
  <si>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</si>
  <si>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</si>
  <si>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</si>
  <si>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</si>
  <si>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</si>
  <si>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</si>
  <si>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</si>
  <si>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</si>
  <si>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</si>
  <si>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</si>
  <si>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</si>
  <si>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</si>
  <si>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</si>
  <si>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</si>
  <si>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</si>
  <si>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</si>
  <si>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</si>
  <si>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</si>
  <si>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</si>
  <si>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</si>
  <si>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</si>
  <si>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</si>
  <si>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</si>
  <si>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</si>
  <si>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</si>
  <si>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</si>
  <si>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</si>
  <si>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</si>
  <si>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</si>
  <si>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</si>
  <si>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</si>
  <si>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</si>
  <si>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</si>
  <si>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</si>
  <si>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</si>
  <si>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</si>
  <si>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</si>
  <si>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</si>
  <si>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</si>
  <si>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</si>
  <si>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</si>
  <si>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</si>
  <si>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</si>
  <si>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</si>
  <si>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</si>
  <si>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</si>
  <si>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</si>
  <si>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</si>
  <si>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</si>
  <si>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</si>
  <si>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</si>
  <si>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</si>
  <si>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</si>
  <si>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</si>
  <si>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</si>
  <si>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</si>
  <si>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</si>
  <si>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</si>
  <si>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</si>
  <si>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</si>
  <si>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</si>
  <si>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</si>
  <si>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</si>
  <si>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</si>
  <si>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</si>
  <si>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</si>
  <si>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</si>
  <si>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</si>
  <si>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</si>
  <si>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</si>
  <si>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</si>
  <si>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</si>
  <si>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</si>
  <si>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</si>
  <si>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</si>
  <si>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</si>
  <si>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</si>
  <si>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</si>
  <si>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</si>
  <si>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</si>
  <si>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</si>
  <si>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</si>
  <si>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</si>
  <si>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</si>
  <si>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</si>
  <si>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</si>
  <si>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</si>
  <si>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</si>
  <si>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</si>
  <si>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</si>
  <si>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</si>
  <si>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</si>
  <si>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</si>
  <si>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</si>
  <si>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</si>
  <si>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</si>
  <si>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</si>
  <si>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</si>
  <si>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</si>
  <si>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</si>
  <si>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</si>
  <si>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</si>
  <si>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</si>
  <si>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</si>
  <si>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</si>
  <si>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</si>
  <si>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</si>
  <si>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</si>
  <si>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</si>
  <si>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</si>
  <si>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</si>
  <si>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</si>
  <si>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</si>
  <si>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</si>
  <si>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</si>
  <si>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</si>
  <si>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</si>
  <si>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</si>
  <si>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</si>
  <si>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</si>
  <si>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</si>
  <si>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</si>
  <si>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</si>
  <si>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</si>
  <si>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</si>
  <si>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</si>
  <si>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</si>
  <si>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</si>
  <si>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</si>
  <si>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</si>
  <si>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</si>
  <si>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</si>
  <si>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</si>
  <si>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</si>
  <si>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</si>
  <si>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</si>
  <si>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</si>
  <si>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</si>
  <si>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</si>
  <si>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</si>
  <si>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</si>
  <si>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</si>
  <si>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</si>
  <si>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</si>
  <si>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</si>
  <si>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</si>
  <si>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</si>
  <si>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</si>
  <si>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</si>
  <si>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</si>
  <si>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</si>
  <si>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</si>
  <si>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</si>
  <si>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</si>
  <si>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</si>
  <si>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</si>
  <si>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</si>
  <si>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</si>
  <si>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</si>
  <si>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</si>
  <si>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</si>
  <si>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</si>
  <si>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</si>
  <si>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</si>
  <si>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</si>
  <si>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</si>
  <si>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</si>
  <si>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</si>
  <si>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</si>
  <si>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</si>
  <si>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</si>
  <si>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</si>
  <si>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</si>
  <si>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</si>
  <si>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</si>
  <si>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</si>
  <si>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</si>
  <si>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</si>
  <si>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</si>
  <si>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</si>
  <si>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</si>
  <si>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</si>
  <si>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</si>
  <si>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</si>
  <si>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</si>
  <si>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</si>
  <si>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</si>
  <si>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</si>
  <si>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</si>
  <si>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</si>
  <si>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</si>
  <si>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</si>
  <si>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</si>
  <si>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</si>
  <si>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</si>
  <si>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</si>
  <si>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</si>
  <si>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</si>
  <si>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</si>
  <si>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</si>
  <si>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</si>
  <si>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</si>
  <si>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</si>
  <si>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</si>
  <si>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</si>
  <si>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</si>
  <si>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</si>
  <si>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</si>
  <si>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</si>
  <si>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</si>
  <si>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</si>
  <si>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</si>
  <si>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</si>
  <si>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</si>
  <si>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</si>
  <si>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</si>
  <si>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</si>
  <si>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</si>
  <si>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</si>
  <si>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</si>
  <si>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</si>
  <si>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</si>
  <si>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</si>
  <si>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</si>
  <si>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</si>
  <si>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</si>
  <si>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</si>
  <si>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</si>
  <si>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</si>
  <si>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</si>
  <si>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</si>
  <si>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</si>
  <si>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</si>
  <si>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</si>
  <si>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</si>
  <si>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</si>
  <si>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</si>
  <si>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</si>
  <si>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</si>
  <si>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</si>
  <si>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</si>
  <si>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</si>
  <si>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</si>
  <si>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</si>
  <si>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</si>
  <si>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</si>
  <si>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</si>
  <si>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</si>
  <si>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</si>
  <si>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</si>
  <si>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</si>
  <si>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</si>
  <si>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</si>
  <si>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</si>
  <si>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</si>
  <si>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</si>
  <si>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</si>
  <si>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</si>
  <si>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</si>
  <si>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</si>
  <si>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</si>
  <si>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</si>
  <si>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</si>
  <si>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</si>
  <si>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</si>
  <si>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</si>
  <si>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</si>
  <si>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</si>
  <si>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</si>
  <si>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</si>
  <si>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</si>
  <si>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</si>
  <si>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</si>
  <si>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</si>
  <si>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</si>
  <si>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</si>
  <si>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</si>
  <si>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</si>
  <si>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</si>
  <si>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</si>
  <si>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</si>
  <si>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</si>
  <si>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</si>
  <si>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</si>
  <si>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</si>
  <si>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</si>
  <si>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</si>
  <si>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</si>
  <si>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</si>
  <si>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</si>
  <si>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</si>
  <si>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</si>
  <si>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</si>
  <si>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</si>
  <si>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</si>
  <si>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</si>
  <si>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</si>
  <si>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</si>
  <si>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</si>
  <si>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</si>
  <si>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</si>
  <si>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</si>
  <si>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</si>
  <si>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</si>
  <si>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</si>
  <si>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</si>
  <si>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</si>
  <si>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</si>
  <si>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</si>
  <si>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</si>
  <si>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</si>
  <si>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</si>
  <si>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</si>
  <si>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</si>
  <si>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</si>
  <si>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</si>
  <si>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</si>
  <si>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</si>
  <si>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</si>
  <si>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</si>
  <si>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</si>
  <si>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</si>
  <si>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</si>
  <si>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</si>
  <si>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</si>
  <si>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</si>
  <si>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</si>
  <si>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</si>
  <si>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</si>
  <si>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</si>
  <si>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</si>
  <si>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</si>
  <si>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</si>
  <si>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</si>
  <si>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</si>
  <si>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</si>
  <si>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</si>
  <si>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</si>
  <si>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</si>
  <si>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</si>
  <si>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</si>
  <si>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</si>
  <si>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</si>
  <si>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</si>
  <si>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</si>
  <si>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</si>
  <si>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</si>
  <si>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Ed Jobs</t>
  </si>
  <si>
    <t>Change in Reserves</t>
  </si>
  <si>
    <t>Deposit in Transit - 2009 Transfer Due</t>
  </si>
  <si>
    <t>Middleton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</si>
</sst>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E335-290E-4693-AE3D-B2BC69A4E63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353</v>
      </c>
      <c r="C2" s="21">
        <v>353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939181.83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68150.080000000002</v>
      </c>
      <c r="G13" s="18"/>
      <c r="H13" s="18"/>
      <c r="I13" s="18"/>
      <c r="J13" s="67">
        <f>SUM(I434)</f>
        <v>79172.399999999994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6575.59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1013907.4999999999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79172.399999999994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31235.94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1054397.71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1073258.56-1054397.71</f>
        <v>18860.850000000093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810.83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1074069.3900000001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31235.94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13855.69</v>
      </c>
      <c r="G41" s="18"/>
      <c r="H41" s="18"/>
      <c r="I41" s="18"/>
      <c r="J41" s="13">
        <f>SUM(I449)</f>
        <v>47936.46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211702.64+3141070.01-3426790.23</f>
        <v>-74017.580000000075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-60161.890000000072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47936.46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1013907.5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79172.399999999994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1390731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1390731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8128.15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8128.15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1424.44</v>
      </c>
      <c r="G88" s="18"/>
      <c r="H88" s="18"/>
      <c r="I88" s="18"/>
      <c r="J88" s="18">
        <f>41.47+106.74</f>
        <v>148.20999999999998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1424.44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148.20999999999998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1400283.5899999999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148.20999999999998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1236389.5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388501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44843.5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1669734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1669734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3770.49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36045.99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39816.479999999996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39816.479999999996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31235.94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31235.94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31235.94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3141070.01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148.20999999999998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1935787.36</v>
      </c>
      <c r="I189" s="18"/>
      <c r="J189" s="18"/>
      <c r="K189" s="18"/>
      <c r="L189" s="19">
        <f>SUM(F189:K189)</f>
        <v>1935787.36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57862.25</v>
      </c>
      <c r="I190" s="18"/>
      <c r="J190" s="18"/>
      <c r="K190" s="18"/>
      <c r="L190" s="19">
        <f>SUM(F190:K190)</f>
        <v>57862.25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1107.5899999999999</v>
      </c>
      <c r="I194" s="18"/>
      <c r="J194" s="18"/>
      <c r="K194" s="18"/>
      <c r="L194" s="19">
        <f t="shared" ref="L194:L200" si="0">SUM(F194:K194)</f>
        <v>1107.5899999999999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5993.39</v>
      </c>
      <c r="G196" s="18">
        <v>571.04</v>
      </c>
      <c r="H196" s="18">
        <f>88493.88+22.28+1779.27</f>
        <v>90295.430000000008</v>
      </c>
      <c r="I196" s="18"/>
      <c r="J196" s="18"/>
      <c r="K196" s="18">
        <v>1908.51</v>
      </c>
      <c r="L196" s="19">
        <f t="shared" si="0"/>
        <v>98768.37000000001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>
        <f>66.29+0.01</f>
        <v>66.300000000000011</v>
      </c>
      <c r="J198" s="18"/>
      <c r="K198" s="18"/>
      <c r="L198" s="19">
        <f t="shared" si="0"/>
        <v>66.300000000000011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360.12</v>
      </c>
      <c r="G199" s="18">
        <v>27.55</v>
      </c>
      <c r="H199" s="18">
        <v>77.17</v>
      </c>
      <c r="I199" s="18">
        <v>215.09</v>
      </c>
      <c r="J199" s="18"/>
      <c r="K199" s="18"/>
      <c r="L199" s="19">
        <f t="shared" si="0"/>
        <v>679.93000000000006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51089.52</v>
      </c>
      <c r="G200" s="18">
        <v>31105.61</v>
      </c>
      <c r="H200" s="18">
        <f>17308.61+2414.6</f>
        <v>19723.21</v>
      </c>
      <c r="I200" s="18">
        <v>11432.63</v>
      </c>
      <c r="J200" s="18"/>
      <c r="K200" s="18">
        <v>126.04</v>
      </c>
      <c r="L200" s="19">
        <f t="shared" si="0"/>
        <v>113477.01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57443.03</v>
      </c>
      <c r="G203" s="41">
        <f t="shared" si="1"/>
        <v>31704.2</v>
      </c>
      <c r="H203" s="41">
        <f t="shared" si="1"/>
        <v>2104853.0100000002</v>
      </c>
      <c r="I203" s="41">
        <f t="shared" si="1"/>
        <v>11714.019999999999</v>
      </c>
      <c r="J203" s="41">
        <f t="shared" si="1"/>
        <v>0</v>
      </c>
      <c r="K203" s="41">
        <f t="shared" si="1"/>
        <v>2034.55</v>
      </c>
      <c r="L203" s="41">
        <f t="shared" si="1"/>
        <v>2207748.81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1068090.01</v>
      </c>
      <c r="I225" s="18"/>
      <c r="J225" s="18"/>
      <c r="K225" s="18"/>
      <c r="L225" s="19">
        <f>SUM(F225:K225)</f>
        <v>1068090.01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277.35+31838.92</f>
        <v>32116.269999999997</v>
      </c>
      <c r="I226" s="18"/>
      <c r="J226" s="18"/>
      <c r="K226" s="18"/>
      <c r="L226" s="19">
        <f>SUM(F226:K226)</f>
        <v>32116.269999999997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614.76</v>
      </c>
      <c r="I230" s="18"/>
      <c r="J230" s="18"/>
      <c r="K230" s="18"/>
      <c r="L230" s="19">
        <f t="shared" ref="L230:L236" si="4">SUM(F230:K230)</f>
        <v>614.76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3326.61</v>
      </c>
      <c r="G232" s="18">
        <v>316.95999999999998</v>
      </c>
      <c r="H232" s="18">
        <f>49118.27+12.37+987.58</f>
        <v>50118.22</v>
      </c>
      <c r="I232" s="18"/>
      <c r="J232" s="18"/>
      <c r="K232" s="18">
        <v>1059.32</v>
      </c>
      <c r="L232" s="19">
        <f t="shared" si="4"/>
        <v>54821.11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>
        <v>36.79</v>
      </c>
      <c r="J234" s="18"/>
      <c r="K234" s="18"/>
      <c r="L234" s="19">
        <f t="shared" si="4"/>
        <v>36.79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199.88</v>
      </c>
      <c r="G235" s="18">
        <v>15.29</v>
      </c>
      <c r="H235" s="18">
        <v>42.83</v>
      </c>
      <c r="I235" s="18">
        <v>119.39</v>
      </c>
      <c r="J235" s="18"/>
      <c r="K235" s="18"/>
      <c r="L235" s="19">
        <f t="shared" si="4"/>
        <v>377.39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28357.09</v>
      </c>
      <c r="G236" s="18">
        <v>17265.080000000002</v>
      </c>
      <c r="H236" s="18">
        <f>9607.1+1340.21</f>
        <v>10947.310000000001</v>
      </c>
      <c r="I236" s="18">
        <v>6345.65</v>
      </c>
      <c r="J236" s="18"/>
      <c r="K236" s="18">
        <v>69.959999999999994</v>
      </c>
      <c r="L236" s="19">
        <f t="shared" si="4"/>
        <v>62985.09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31883.58</v>
      </c>
      <c r="G239" s="41">
        <f t="shared" si="5"/>
        <v>17597.330000000002</v>
      </c>
      <c r="H239" s="41">
        <f t="shared" si="5"/>
        <v>1161929.4000000001</v>
      </c>
      <c r="I239" s="41">
        <f t="shared" si="5"/>
        <v>6501.83</v>
      </c>
      <c r="J239" s="41">
        <f t="shared" si="5"/>
        <v>0</v>
      </c>
      <c r="K239" s="41">
        <f t="shared" si="5"/>
        <v>1129.28</v>
      </c>
      <c r="L239" s="41">
        <f t="shared" si="5"/>
        <v>1219041.4200000002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89326.61</v>
      </c>
      <c r="G249" s="41">
        <f t="shared" si="8"/>
        <v>49301.53</v>
      </c>
      <c r="H249" s="41">
        <f t="shared" si="8"/>
        <v>3266782.41</v>
      </c>
      <c r="I249" s="41">
        <f t="shared" si="8"/>
        <v>18215.849999999999</v>
      </c>
      <c r="J249" s="41">
        <f t="shared" si="8"/>
        <v>0</v>
      </c>
      <c r="K249" s="41">
        <f t="shared" si="8"/>
        <v>3163.83</v>
      </c>
      <c r="L249" s="41">
        <f t="shared" si="8"/>
        <v>3426790.2300000004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89326.61</v>
      </c>
      <c r="G263" s="42">
        <f t="shared" si="11"/>
        <v>49301.53</v>
      </c>
      <c r="H263" s="42">
        <f t="shared" si="11"/>
        <v>3266782.41</v>
      </c>
      <c r="I263" s="42">
        <f t="shared" si="11"/>
        <v>18215.849999999999</v>
      </c>
      <c r="J263" s="42">
        <f t="shared" si="11"/>
        <v>0</v>
      </c>
      <c r="K263" s="42">
        <f t="shared" si="11"/>
        <v>3163.83</v>
      </c>
      <c r="L263" s="42">
        <f t="shared" si="11"/>
        <v>3426790.2300000004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41.47</v>
      </c>
      <c r="I382" s="18"/>
      <c r="J382" s="24" t="s">
        <v>312</v>
      </c>
      <c r="K382" s="24" t="s">
        <v>312</v>
      </c>
      <c r="L382" s="56">
        <f t="shared" si="25"/>
        <v>41.47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41.47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41.47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106.74</v>
      </c>
      <c r="I389" s="18"/>
      <c r="J389" s="24" t="s">
        <v>312</v>
      </c>
      <c r="K389" s="24" t="s">
        <v>312</v>
      </c>
      <c r="L389" s="56">
        <f t="shared" si="26"/>
        <v>106.74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106.74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106.74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148.20999999999998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148.20999999999998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31235.94</v>
      </c>
      <c r="L415" s="56">
        <f t="shared" si="29"/>
        <v>31235.94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31235.94</v>
      </c>
      <c r="L419" s="47">
        <f t="shared" si="30"/>
        <v>31235.94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31235.94</v>
      </c>
      <c r="L426" s="47">
        <f t="shared" si="32"/>
        <v>31235.94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26159.39+53013.01</f>
        <v>79172.399999999994</v>
      </c>
      <c r="H434" s="18"/>
      <c r="I434" s="56">
        <f t="shared" si="33"/>
        <v>79172.399999999994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79172.399999999994</v>
      </c>
      <c r="H438" s="13">
        <f>SUM(H431:H437)</f>
        <v>0</v>
      </c>
      <c r="I438" s="13">
        <f>SUM(I431:I437)</f>
        <v>79172.399999999994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31235.94</v>
      </c>
      <c r="H440" s="18"/>
      <c r="I440" s="56">
        <f>SUM(F440:H440)</f>
        <v>31235.94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31235.94</v>
      </c>
      <c r="H444" s="72">
        <f>SUM(H440:H443)</f>
        <v>0</v>
      </c>
      <c r="I444" s="72">
        <f>SUM(I440:I443)</f>
        <v>31235.94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47936.46</v>
      </c>
      <c r="H449" s="18"/>
      <c r="I449" s="56">
        <f>SUM(F449:H449)</f>
        <v>47936.46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47936.46</v>
      </c>
      <c r="H450" s="83">
        <f>SUM(H446:H449)</f>
        <v>0</v>
      </c>
      <c r="I450" s="83">
        <f>SUM(I446:I449)</f>
        <v>47936.46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79172.399999999994</v>
      </c>
      <c r="H451" s="42">
        <f>H444+H450</f>
        <v>0</v>
      </c>
      <c r="I451" s="42">
        <f>I444+I450</f>
        <v>79172.399999999994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249148.57</v>
      </c>
      <c r="G455" s="18"/>
      <c r="H455" s="18"/>
      <c r="I455" s="18"/>
      <c r="J455" s="18">
        <v>59024.19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3141070.01</v>
      </c>
      <c r="G458" s="18"/>
      <c r="H458" s="18"/>
      <c r="I458" s="18"/>
      <c r="J458" s="18">
        <v>148.21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20000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3141070.01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20148.21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3426790.23</v>
      </c>
      <c r="G462" s="18"/>
      <c r="H462" s="18"/>
      <c r="I462" s="18"/>
      <c r="J462" s="18">
        <v>31235.94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37445.932-13855.69</f>
        <v>23590.241999999998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3450380.4720000001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31235.94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-60161.892000000458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47936.459999999992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57862.25</v>
      </c>
      <c r="I511" s="18"/>
      <c r="J511" s="18"/>
      <c r="K511" s="18"/>
      <c r="L511" s="88">
        <f>SUM(F511:K511)</f>
        <v>57862.25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32116.28</v>
      </c>
      <c r="I513" s="18"/>
      <c r="J513" s="18"/>
      <c r="K513" s="18"/>
      <c r="L513" s="88">
        <f>SUM(F513:K513)</f>
        <v>32116.28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89978.53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89978.53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1107.5899999999999</v>
      </c>
      <c r="I516" s="18"/>
      <c r="J516" s="18"/>
      <c r="K516" s="18"/>
      <c r="L516" s="88">
        <f>SUM(F516:K516)</f>
        <v>1107.5899999999999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614.76</v>
      </c>
      <c r="I518" s="18"/>
      <c r="J518" s="18"/>
      <c r="K518" s="18"/>
      <c r="L518" s="88">
        <f>SUM(F518:K518)</f>
        <v>614.76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1722.35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1722.35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1040</v>
      </c>
      <c r="I526" s="18"/>
      <c r="J526" s="18"/>
      <c r="K526" s="18"/>
      <c r="L526" s="88">
        <f>SUM(F526:K526)</f>
        <v>1040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1040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1040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10825.85</v>
      </c>
      <c r="G531" s="18">
        <v>6890.69</v>
      </c>
      <c r="H531" s="18">
        <v>2903.17</v>
      </c>
      <c r="I531" s="18"/>
      <c r="J531" s="18"/>
      <c r="K531" s="18"/>
      <c r="L531" s="88">
        <f>SUM(F531:K531)</f>
        <v>20619.71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6008.86</v>
      </c>
      <c r="G533" s="18">
        <v>3824.66</v>
      </c>
      <c r="H533" s="18">
        <v>1611.39</v>
      </c>
      <c r="I533" s="18"/>
      <c r="J533" s="18"/>
      <c r="K533" s="18"/>
      <c r="L533" s="88">
        <f>SUM(F533:K533)</f>
        <v>11444.91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16834.71</v>
      </c>
      <c r="G534" s="194">
        <f t="shared" ref="G534:L534" si="39">SUM(G531:G533)</f>
        <v>10715.349999999999</v>
      </c>
      <c r="H534" s="194">
        <f t="shared" si="39"/>
        <v>4514.5600000000004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32064.62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16834.71</v>
      </c>
      <c r="G535" s="89">
        <f t="shared" ref="G535:L535" si="40">G514+G519+G524+G529+G534</f>
        <v>10715.349999999999</v>
      </c>
      <c r="H535" s="89">
        <f t="shared" si="40"/>
        <v>97255.44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124805.5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57862.25</v>
      </c>
      <c r="G539" s="87">
        <f>L516</f>
        <v>1107.5899999999999</v>
      </c>
      <c r="H539" s="87">
        <f>L521</f>
        <v>0</v>
      </c>
      <c r="I539" s="87">
        <f>L526</f>
        <v>1040</v>
      </c>
      <c r="J539" s="87">
        <f>L531</f>
        <v>20619.71</v>
      </c>
      <c r="K539" s="87">
        <f>SUM(F539:J539)</f>
        <v>80629.549999999988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32116.28</v>
      </c>
      <c r="G541" s="87">
        <f>L518</f>
        <v>614.76</v>
      </c>
      <c r="H541" s="87">
        <f>L523</f>
        <v>0</v>
      </c>
      <c r="I541" s="87">
        <f>L528</f>
        <v>0</v>
      </c>
      <c r="J541" s="87">
        <f>L533</f>
        <v>11444.91</v>
      </c>
      <c r="K541" s="87">
        <f>SUM(F541:J541)</f>
        <v>44175.95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89978.53</v>
      </c>
      <c r="G542" s="89">
        <f t="shared" si="41"/>
        <v>1722.35</v>
      </c>
      <c r="H542" s="89">
        <f t="shared" si="41"/>
        <v>0</v>
      </c>
      <c r="I542" s="89">
        <f t="shared" si="41"/>
        <v>1040</v>
      </c>
      <c r="J542" s="89">
        <f t="shared" si="41"/>
        <v>32064.62</v>
      </c>
      <c r="K542" s="89">
        <f t="shared" si="41"/>
        <v>124805.49999999999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f>1785284.32+150503.04</f>
        <v>1935787.36</v>
      </c>
      <c r="G565" s="18"/>
      <c r="H565" s="18">
        <v>1068090.01</v>
      </c>
      <c r="I565" s="87">
        <f>SUM(F565:H565)</f>
        <v>3003877.37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25657.73</v>
      </c>
      <c r="G569" s="18"/>
      <c r="H569" s="18">
        <v>14239.23</v>
      </c>
      <c r="I569" s="87">
        <f t="shared" si="46"/>
        <v>39896.959999999999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31707.74</v>
      </c>
      <c r="G572" s="18"/>
      <c r="H572" s="18">
        <v>17596.78</v>
      </c>
      <c r="I572" s="87">
        <f t="shared" si="46"/>
        <v>49304.520000000004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95760.47-2903.17</f>
        <v>92857.3</v>
      </c>
      <c r="I581" s="18"/>
      <c r="J581" s="18">
        <f>53151.57-1611.39</f>
        <v>51540.18</v>
      </c>
      <c r="K581" s="104">
        <f t="shared" ref="K581:K587" si="47">SUM(H581:J581)</f>
        <v>144397.48000000001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20619.71</v>
      </c>
      <c r="I582" s="18"/>
      <c r="J582" s="18">
        <v>11444.91</v>
      </c>
      <c r="K582" s="104">
        <f t="shared" si="47"/>
        <v>32064.62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113477.01000000001</v>
      </c>
      <c r="I588" s="108">
        <f>SUM(I581:I587)</f>
        <v>0</v>
      </c>
      <c r="J588" s="108">
        <f>SUM(J581:J587)</f>
        <v>62985.09</v>
      </c>
      <c r="K588" s="108">
        <f>SUM(K581:K587)</f>
        <v>176462.1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1013907.4999999999</v>
      </c>
      <c r="H607" s="109">
        <f>SUM(F44)</f>
        <v>1013907.5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79172.399999999994</v>
      </c>
      <c r="H611" s="109">
        <f>SUM(J44)</f>
        <v>79172.399999999994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-60161.890000000072</v>
      </c>
      <c r="H612" s="109">
        <f>F466</f>
        <v>-60161.892000000458</v>
      </c>
      <c r="I612" s="121" t="s">
        <v>106</v>
      </c>
      <c r="J612" s="109">
        <f t="shared" ref="J612:J645" si="49">G612-H612</f>
        <v>2.0000003860332072E-3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47936.46</v>
      </c>
      <c r="H616" s="109">
        <f>J466</f>
        <v>47936.459999999992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3141070.01</v>
      </c>
      <c r="H617" s="104">
        <f>SUM(F458)</f>
        <v>3141070.01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148.20999999999998</v>
      </c>
      <c r="H621" s="104">
        <f>SUM(J458)</f>
        <v>148.21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3426790.2300000004</v>
      </c>
      <c r="H622" s="104">
        <f>SUM(F462)</f>
        <v>3426790.23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148.20999999999998</v>
      </c>
      <c r="H627" s="164">
        <f>SUM(J458)</f>
        <v>148.21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31235.94</v>
      </c>
      <c r="H628" s="164">
        <f>SUM(J462)</f>
        <v>31235.94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79172.399999999994</v>
      </c>
      <c r="H630" s="104">
        <f>SUM(G451)</f>
        <v>79172.399999999994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79172.399999999994</v>
      </c>
      <c r="H632" s="104">
        <f>SUM(I451)</f>
        <v>79172.399999999994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148.20999999999998</v>
      </c>
      <c r="H634" s="104">
        <f>H400</f>
        <v>148.20999999999998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148.20999999999998</v>
      </c>
      <c r="H636" s="104">
        <f>L400</f>
        <v>148.20999999999998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176462.1</v>
      </c>
      <c r="H637" s="104">
        <f>L200+L218+L236</f>
        <v>176462.09999999998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113477.01</v>
      </c>
      <c r="H639" s="104">
        <f>H588</f>
        <v>113477.01000000001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62985.09</v>
      </c>
      <c r="H641" s="104">
        <f>J588</f>
        <v>62985.09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2.0000003278255463E-3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2207748.81</v>
      </c>
      <c r="G650" s="19">
        <f>(L221+L301+L351)</f>
        <v>0</v>
      </c>
      <c r="H650" s="19">
        <f>(L239+L320+L352)</f>
        <v>1219041.4200000002</v>
      </c>
      <c r="I650" s="19">
        <f>SUM(F650:H650)</f>
        <v>3426790.2300000004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113477.01</v>
      </c>
      <c r="G652" s="19">
        <f>(L218+L298)-(J218+J298)</f>
        <v>0</v>
      </c>
      <c r="H652" s="19">
        <f>(L236+L317)-(J236+J317)</f>
        <v>62985.09</v>
      </c>
      <c r="I652" s="19">
        <f>SUM(F652:H652)</f>
        <v>176462.09999999998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1993152.83</v>
      </c>
      <c r="G653" s="200">
        <f>SUM(G565:G577)+SUM(I592:I594)+L602</f>
        <v>0</v>
      </c>
      <c r="H653" s="200">
        <f>SUM(H565:H577)+SUM(J592:J594)+L603</f>
        <v>1099926.02</v>
      </c>
      <c r="I653" s="19">
        <f>SUM(F653:H653)</f>
        <v>3093078.85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101118.9700000002</v>
      </c>
      <c r="G654" s="19">
        <f>G650-SUM(G651:G653)</f>
        <v>0</v>
      </c>
      <c r="H654" s="19">
        <f>H650-SUM(H651:H653)</f>
        <v>56130.310000000056</v>
      </c>
      <c r="I654" s="19">
        <f>I650-SUM(I651:I653)</f>
        <v>157249.28000000026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-101118.97</v>
      </c>
      <c r="G659" s="18"/>
      <c r="H659" s="18">
        <v>-56130.31</v>
      </c>
      <c r="I659" s="19">
        <f>SUM(F659:H659)</f>
        <v>-157249.28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874D-AA49-49E7-AB10-057BD5545B62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Middleton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F90A-6E18-47A5-93F5-8A5ABA23F625}">
  <sheetPr>
    <tabColor indexed="11"/>
  </sheetPr>
  <dimension ref="A1:I51"/>
  <sheetViews>
    <sheetView workbookViewId="0">
      <pane ySplit="4" topLeftCell="A17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Middleton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3093855.89</v>
      </c>
      <c r="D5" s="20">
        <f>SUM('DOE25'!L189:L192)+SUM('DOE25'!L207:L210)+SUM('DOE25'!L225:L228)-F5-G5</f>
        <v>3093855.89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1722.35</v>
      </c>
      <c r="D6" s="20">
        <f>'DOE25'!L194+'DOE25'!L212+'DOE25'!L230-F6-G6</f>
        <v>1722.35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111914.45000000003</v>
      </c>
      <c r="D8" s="244"/>
      <c r="E8" s="20">
        <f>'DOE25'!L196+'DOE25'!L214+'DOE25'!L232-F8-G8-D9-D11</f>
        <v>108946.62000000002</v>
      </c>
      <c r="F8" s="256">
        <f>'DOE25'!J196+'DOE25'!J214+'DOE25'!J232</f>
        <v>0</v>
      </c>
      <c r="G8" s="53">
        <f>'DOE25'!K196+'DOE25'!K214+'DOE25'!K232</f>
        <v>2967.83</v>
      </c>
      <c r="H8" s="260"/>
    </row>
    <row r="9" spans="1:9" x14ac:dyDescent="0.2">
      <c r="A9" s="32">
        <v>2310</v>
      </c>
      <c r="B9" t="s">
        <v>849</v>
      </c>
      <c r="C9" s="246">
        <f t="shared" si="0"/>
        <v>5986.82</v>
      </c>
      <c r="D9" s="245">
        <v>5986.82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35688.21</v>
      </c>
      <c r="D11" s="245">
        <v>35688.21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103.09</v>
      </c>
      <c r="D13" s="244"/>
      <c r="E13" s="20">
        <f>'DOE25'!L198+'DOE25'!L216+'DOE25'!L234-F13-G13</f>
        <v>103.09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1057.3200000000002</v>
      </c>
      <c r="D14" s="20">
        <f>'DOE25'!L199+'DOE25'!L217+'DOE25'!L235-F14-G14</f>
        <v>1057.3200000000002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176462.09999999998</v>
      </c>
      <c r="D15" s="20">
        <f>'DOE25'!L200+'DOE25'!L218+'DOE25'!L236-F15-G15</f>
        <v>176266.09999999998</v>
      </c>
      <c r="E15" s="244"/>
      <c r="F15" s="256">
        <f>'DOE25'!J200+'DOE25'!J218+'DOE25'!J236</f>
        <v>0</v>
      </c>
      <c r="G15" s="53">
        <f>'DOE25'!K200+'DOE25'!K218+'DOE25'!K236</f>
        <v>196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3314576.69</v>
      </c>
      <c r="E33" s="247">
        <f>SUM(E5:E31)</f>
        <v>109049.71000000002</v>
      </c>
      <c r="F33" s="247">
        <f>SUM(F5:F31)</f>
        <v>0</v>
      </c>
      <c r="G33" s="247">
        <f>SUM(G5:G31)</f>
        <v>3163.83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109049.71000000002</v>
      </c>
      <c r="E35" s="250"/>
    </row>
    <row r="36" spans="2:8" ht="12" thickTop="1" x14ac:dyDescent="0.2">
      <c r="B36" t="s">
        <v>846</v>
      </c>
      <c r="D36" s="20">
        <f>D33</f>
        <v>3314576.69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136-EB8D-43B7-9906-DE6B07EE1CB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939181.83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68150.080000000002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79172.399999999994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6575.59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1013907.4999999999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79172.399999999994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31235.94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1054397.71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18860.850000000093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810.83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1074069.3900000001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31235.94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13855.69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47936.46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-74017.580000000075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-60161.890000000072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47936.46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1013907.5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79172.399999999994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1390731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8128.15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1424.44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148.20999999999998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9552.59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148.20999999999998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1400283.59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148.20999999999998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1236389.5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388501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44843.5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1669734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1669734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39816.479999999996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39816.479999999996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31235.94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31235.94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3141070.01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148.20999999999998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3003877.37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89978.51999999999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3093855.89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1722.35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153589.48000000001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103.09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1057.3200000000002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176462.09999999998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332934.33999999997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31235.94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41.47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106.74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-148.20999999999998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31235.94</v>
      </c>
    </row>
    <row r="137" spans="1:9" ht="12.75" thickTop="1" thickBot="1" x14ac:dyDescent="0.25">
      <c r="A137" s="33" t="s">
        <v>267</v>
      </c>
      <c r="C137" s="86">
        <f>(C107+C120+C136)</f>
        <v>3426790.23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31235.94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8653-B40B-43F9-98C5-0FF8641D54D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Middleton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3003877</v>
      </c>
      <c r="D10" s="182">
        <f>ROUND((C10/$C$28)*100,1)</f>
        <v>87.7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89979</v>
      </c>
      <c r="D11" s="182">
        <f>ROUND((C11/$C$28)*100,1)</f>
        <v>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1722</v>
      </c>
      <c r="D15" s="182">
        <f t="shared" ref="D15:D27" si="0">ROUND((C15/$C$28)*100,1)</f>
        <v>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153589</v>
      </c>
      <c r="D17" s="182">
        <f t="shared" si="0"/>
        <v>4.5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103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1057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176462</v>
      </c>
      <c r="D21" s="182">
        <f t="shared" si="0"/>
        <v>5.0999999999999996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3426789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3426789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1390731</v>
      </c>
      <c r="D35" s="182">
        <f t="shared" ref="D35:D40" si="1">ROUND((C35/$C$41)*100,1)</f>
        <v>44.7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9700.7999999998137</v>
      </c>
      <c r="D36" s="182">
        <f t="shared" si="1"/>
        <v>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1669734</v>
      </c>
      <c r="D37" s="182">
        <f t="shared" si="1"/>
        <v>53.7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39816</v>
      </c>
      <c r="D39" s="182">
        <f t="shared" si="1"/>
        <v>1.3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3109981.8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235-6D38-4EB7-90BD-9AB528AB898F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3" t="str">
        <f>'DOE25'!A2</f>
        <v>Middleton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5</v>
      </c>
      <c r="B4" s="220">
        <v>14</v>
      </c>
      <c r="C4" s="292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2011-11-07T17:55:08Z</cp:lastPrinted>
  <dcterms:created xsi:type="dcterms:W3CDTF">1997-12-04T19:04:30Z</dcterms:created>
  <dcterms:modified xsi:type="dcterms:W3CDTF">2025-01-10T20:05:28Z</dcterms:modified>
</cp:coreProperties>
</file>