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C36EB02-2D97-48A1-B560-7932F398094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0167046-1313-4E4B-B765-3D60EA78904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E8" i="13" s="1"/>
  <c r="L232" i="1"/>
  <c r="D39" i="13"/>
  <c r="F13" i="13"/>
  <c r="G13" i="13"/>
  <c r="L198" i="1"/>
  <c r="E13" i="13" s="1"/>
  <c r="C13" i="13" s="1"/>
  <c r="L216" i="1"/>
  <c r="F16" i="13"/>
  <c r="G16" i="13"/>
  <c r="L234" i="1"/>
  <c r="L201" i="1"/>
  <c r="L219" i="1"/>
  <c r="C17" i="10" s="1"/>
  <c r="L237" i="1"/>
  <c r="F5" i="13"/>
  <c r="G5" i="13"/>
  <c r="L189" i="1"/>
  <c r="C10" i="10" s="1"/>
  <c r="L190" i="1"/>
  <c r="L191" i="1"/>
  <c r="L192" i="1"/>
  <c r="L207" i="1"/>
  <c r="L208" i="1"/>
  <c r="L209" i="1"/>
  <c r="L210" i="1"/>
  <c r="C104" i="2" s="1"/>
  <c r="L225" i="1"/>
  <c r="L226" i="1"/>
  <c r="L227" i="1"/>
  <c r="C12" i="10" s="1"/>
  <c r="L228" i="1"/>
  <c r="F6" i="13"/>
  <c r="G6" i="13"/>
  <c r="L194" i="1"/>
  <c r="L212" i="1"/>
  <c r="C15" i="10" s="1"/>
  <c r="L230" i="1"/>
  <c r="F7" i="13"/>
  <c r="G7" i="13"/>
  <c r="L195" i="1"/>
  <c r="C111" i="2" s="1"/>
  <c r="L213" i="1"/>
  <c r="L231" i="1"/>
  <c r="F12" i="13"/>
  <c r="G12" i="13"/>
  <c r="L197" i="1"/>
  <c r="L215" i="1"/>
  <c r="L233" i="1"/>
  <c r="F14" i="13"/>
  <c r="G14" i="13"/>
  <c r="L199" i="1"/>
  <c r="L217" i="1"/>
  <c r="D14" i="13" s="1"/>
  <c r="C14" i="13" s="1"/>
  <c r="L235" i="1"/>
  <c r="F15" i="13"/>
  <c r="G15" i="13"/>
  <c r="L200" i="1"/>
  <c r="L218" i="1"/>
  <c r="L236" i="1"/>
  <c r="C21" i="10" s="1"/>
  <c r="H652" i="1"/>
  <c r="F17" i="13"/>
  <c r="G17" i="13"/>
  <c r="L243" i="1"/>
  <c r="D17" i="13"/>
  <c r="C17" i="13" s="1"/>
  <c r="F18" i="13"/>
  <c r="G18" i="13"/>
  <c r="L244" i="1"/>
  <c r="F19" i="13"/>
  <c r="G19" i="13"/>
  <c r="L245" i="1"/>
  <c r="D19" i="13"/>
  <c r="C19" i="13"/>
  <c r="F29" i="13"/>
  <c r="G29" i="13"/>
  <c r="L350" i="1"/>
  <c r="L354" i="1"/>
  <c r="G625" i="1" s="1"/>
  <c r="J625" i="1" s="1"/>
  <c r="L351" i="1"/>
  <c r="G651" i="1" s="1"/>
  <c r="L352" i="1"/>
  <c r="H651" i="1" s="1"/>
  <c r="I359" i="1"/>
  <c r="J282" i="1"/>
  <c r="F31" i="13" s="1"/>
  <c r="F33" i="13" s="1"/>
  <c r="J301" i="1"/>
  <c r="J320" i="1"/>
  <c r="K282" i="1"/>
  <c r="G31" i="13" s="1"/>
  <c r="G33" i="13" s="1"/>
  <c r="K301" i="1"/>
  <c r="K320" i="1"/>
  <c r="L268" i="1"/>
  <c r="L269" i="1"/>
  <c r="E102" i="2" s="1"/>
  <c r="L270" i="1"/>
  <c r="E103" i="2" s="1"/>
  <c r="L271" i="1"/>
  <c r="E104" i="2" s="1"/>
  <c r="L273" i="1"/>
  <c r="L274" i="1"/>
  <c r="L275" i="1"/>
  <c r="L282" i="1" s="1"/>
  <c r="L276" i="1"/>
  <c r="L277" i="1"/>
  <c r="L278" i="1"/>
  <c r="L279" i="1"/>
  <c r="L280" i="1"/>
  <c r="E117" i="2" s="1"/>
  <c r="L287" i="1"/>
  <c r="L288" i="1"/>
  <c r="C11" i="10" s="1"/>
  <c r="L289" i="1"/>
  <c r="L290" i="1"/>
  <c r="L292" i="1"/>
  <c r="E110" i="2" s="1"/>
  <c r="L293" i="1"/>
  <c r="L294" i="1"/>
  <c r="L295" i="1"/>
  <c r="E113" i="2" s="1"/>
  <c r="L296" i="1"/>
  <c r="E114" i="2" s="1"/>
  <c r="L297" i="1"/>
  <c r="L298" i="1"/>
  <c r="L299" i="1"/>
  <c r="L306" i="1"/>
  <c r="E101" i="2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5" i="2"/>
  <c r="E111" i="2"/>
  <c r="E115" i="2"/>
  <c r="E116" i="2"/>
  <c r="E123" i="2"/>
  <c r="L326" i="1"/>
  <c r="L327" i="1"/>
  <c r="E106" i="2" s="1"/>
  <c r="L252" i="1"/>
  <c r="H25" i="13"/>
  <c r="C25" i="13" s="1"/>
  <c r="L253" i="1"/>
  <c r="L333" i="1"/>
  <c r="L343" i="1" s="1"/>
  <c r="L334" i="1"/>
  <c r="E124" i="2" s="1"/>
  <c r="L247" i="1"/>
  <c r="C29" i="10" s="1"/>
  <c r="L328" i="1"/>
  <c r="E122" i="2" s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/>
  <c r="C31" i="12"/>
  <c r="B9" i="12"/>
  <c r="C11" i="12" s="1"/>
  <c r="C13" i="12" s="1"/>
  <c r="A13" i="12" s="1"/>
  <c r="B13" i="12"/>
  <c r="C9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F653" i="1"/>
  <c r="C40" i="10"/>
  <c r="F52" i="1"/>
  <c r="C35" i="10" s="1"/>
  <c r="G52" i="1"/>
  <c r="H52" i="1"/>
  <c r="E48" i="2" s="1"/>
  <c r="I52" i="1"/>
  <c r="F71" i="1"/>
  <c r="F86" i="1"/>
  <c r="C50" i="2" s="1"/>
  <c r="C54" i="2" s="1"/>
  <c r="C55" i="2" s="1"/>
  <c r="C49" i="2"/>
  <c r="C51" i="2"/>
  <c r="C53" i="2"/>
  <c r="F103" i="1"/>
  <c r="G103" i="1"/>
  <c r="G104" i="1"/>
  <c r="H71" i="1"/>
  <c r="H86" i="1"/>
  <c r="H103" i="1"/>
  <c r="H104" i="1"/>
  <c r="I103" i="1"/>
  <c r="I104" i="1" s="1"/>
  <c r="J103" i="1"/>
  <c r="J104" i="1" s="1"/>
  <c r="J185" i="1" s="1"/>
  <c r="F113" i="1"/>
  <c r="F128" i="1"/>
  <c r="F132" i="1"/>
  <c r="G113" i="1"/>
  <c r="G132" i="1" s="1"/>
  <c r="C38" i="10" s="1"/>
  <c r="G128" i="1"/>
  <c r="H113" i="1"/>
  <c r="H132" i="1"/>
  <c r="H128" i="1"/>
  <c r="I113" i="1"/>
  <c r="I128" i="1"/>
  <c r="I132" i="1"/>
  <c r="J113" i="1"/>
  <c r="J132" i="1"/>
  <c r="J128" i="1"/>
  <c r="F139" i="1"/>
  <c r="F161" i="1" s="1"/>
  <c r="F154" i="1"/>
  <c r="G139" i="1"/>
  <c r="G161" i="1" s="1"/>
  <c r="G154" i="1"/>
  <c r="H139" i="1"/>
  <c r="H161" i="1" s="1"/>
  <c r="H154" i="1"/>
  <c r="I139" i="1"/>
  <c r="I161" i="1" s="1"/>
  <c r="I154" i="1"/>
  <c r="L242" i="1"/>
  <c r="C23" i="10" s="1"/>
  <c r="L324" i="1"/>
  <c r="L246" i="1"/>
  <c r="L260" i="1"/>
  <c r="C26" i="10" s="1"/>
  <c r="L261" i="1"/>
  <c r="L341" i="1"/>
  <c r="E134" i="2" s="1"/>
  <c r="L342" i="1"/>
  <c r="E135" i="2" s="1"/>
  <c r="I655" i="1"/>
  <c r="I660" i="1"/>
  <c r="G652" i="1"/>
  <c r="I659" i="1"/>
  <c r="C6" i="10"/>
  <c r="C5" i="10"/>
  <c r="C42" i="10"/>
  <c r="C32" i="10"/>
  <c r="L366" i="1"/>
  <c r="L367" i="1"/>
  <c r="L368" i="1"/>
  <c r="F122" i="2" s="1"/>
  <c r="F136" i="2" s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/>
  <c r="L512" i="1"/>
  <c r="F540" i="1" s="1"/>
  <c r="L513" i="1"/>
  <c r="F541" i="1" s="1"/>
  <c r="K541" i="1" s="1"/>
  <c r="L516" i="1"/>
  <c r="G539" i="1" s="1"/>
  <c r="G542" i="1" s="1"/>
  <c r="L517" i="1"/>
  <c r="G540" i="1"/>
  <c r="L518" i="1"/>
  <c r="G541" i="1"/>
  <c r="L521" i="1"/>
  <c r="H539" i="1"/>
  <c r="L522" i="1"/>
  <c r="H540" i="1" s="1"/>
  <c r="L523" i="1"/>
  <c r="H541" i="1" s="1"/>
  <c r="L526" i="1"/>
  <c r="I539" i="1" s="1"/>
  <c r="I542" i="1" s="1"/>
  <c r="L527" i="1"/>
  <c r="I540" i="1"/>
  <c r="L528" i="1"/>
  <c r="I541" i="1"/>
  <c r="L531" i="1"/>
  <c r="J539" i="1"/>
  <c r="L532" i="1"/>
  <c r="J540" i="1" s="1"/>
  <c r="L533" i="1"/>
  <c r="J541" i="1" s="1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D19" i="2" s="1"/>
  <c r="E9" i="2"/>
  <c r="F9" i="2"/>
  <c r="I431" i="1"/>
  <c r="I438" i="1" s="1"/>
  <c r="G632" i="1" s="1"/>
  <c r="J9" i="1"/>
  <c r="G9" i="2" s="1"/>
  <c r="C10" i="2"/>
  <c r="D10" i="2"/>
  <c r="D12" i="2"/>
  <c r="D13" i="2"/>
  <c r="D14" i="2"/>
  <c r="D16" i="2"/>
  <c r="D17" i="2"/>
  <c r="D18" i="2"/>
  <c r="E10" i="2"/>
  <c r="F10" i="2"/>
  <c r="F19" i="2" s="1"/>
  <c r="F12" i="2"/>
  <c r="F13" i="2"/>
  <c r="F14" i="2"/>
  <c r="F15" i="2"/>
  <c r="F16" i="2"/>
  <c r="F17" i="2"/>
  <c r="F18" i="2"/>
  <c r="I432" i="1"/>
  <c r="J10" i="1" s="1"/>
  <c r="C11" i="2"/>
  <c r="C12" i="2"/>
  <c r="E12" i="2"/>
  <c r="I433" i="1"/>
  <c r="J12" i="1" s="1"/>
  <c r="G12" i="2" s="1"/>
  <c r="C13" i="2"/>
  <c r="E13" i="2"/>
  <c r="I434" i="1"/>
  <c r="J13" i="1" s="1"/>
  <c r="G13" i="2" s="1"/>
  <c r="C14" i="2"/>
  <c r="E14" i="2"/>
  <c r="I435" i="1"/>
  <c r="J14" i="1"/>
  <c r="G14" i="2" s="1"/>
  <c r="C16" i="2"/>
  <c r="E16" i="2"/>
  <c r="C17" i="2"/>
  <c r="E17" i="2"/>
  <c r="I436" i="1"/>
  <c r="J17" i="1"/>
  <c r="G17" i="2" s="1"/>
  <c r="C18" i="2"/>
  <c r="E18" i="2"/>
  <c r="I437" i="1"/>
  <c r="J18" i="1"/>
  <c r="G18" i="2" s="1"/>
  <c r="C22" i="2"/>
  <c r="D22" i="2"/>
  <c r="E22" i="2"/>
  <c r="E32" i="2" s="1"/>
  <c r="E23" i="2"/>
  <c r="E24" i="2"/>
  <c r="E25" i="2"/>
  <c r="E28" i="2"/>
  <c r="E29" i="2"/>
  <c r="E30" i="2"/>
  <c r="E31" i="2"/>
  <c r="F22" i="2"/>
  <c r="I440" i="1"/>
  <c r="J23" i="1"/>
  <c r="C23" i="2"/>
  <c r="C32" i="2" s="1"/>
  <c r="D23" i="2"/>
  <c r="F23" i="2"/>
  <c r="I441" i="1"/>
  <c r="J24" i="1" s="1"/>
  <c r="C24" i="2"/>
  <c r="C25" i="2"/>
  <c r="C26" i="2"/>
  <c r="C27" i="2"/>
  <c r="C28" i="2"/>
  <c r="C29" i="2"/>
  <c r="C30" i="2"/>
  <c r="C31" i="2"/>
  <c r="D24" i="2"/>
  <c r="F24" i="2"/>
  <c r="I442" i="1"/>
  <c r="J25" i="1" s="1"/>
  <c r="G24" i="2" s="1"/>
  <c r="D25" i="2"/>
  <c r="F25" i="2"/>
  <c r="F32" i="2" s="1"/>
  <c r="F26" i="2"/>
  <c r="F27" i="2"/>
  <c r="D28" i="2"/>
  <c r="F28" i="2"/>
  <c r="D29" i="2"/>
  <c r="F29" i="2"/>
  <c r="D30" i="2"/>
  <c r="F30" i="2"/>
  <c r="D31" i="2"/>
  <c r="F31" i="2"/>
  <c r="I443" i="1"/>
  <c r="J32" i="1"/>
  <c r="G31" i="2" s="1"/>
  <c r="C34" i="2"/>
  <c r="D34" i="2"/>
  <c r="D35" i="2"/>
  <c r="D42" i="2" s="1"/>
  <c r="D43" i="2" s="1"/>
  <c r="D36" i="2"/>
  <c r="D37" i="2"/>
  <c r="D38" i="2"/>
  <c r="D40" i="2"/>
  <c r="D41" i="2"/>
  <c r="E34" i="2"/>
  <c r="F34" i="2"/>
  <c r="F42" i="2" s="1"/>
  <c r="C35" i="2"/>
  <c r="E35" i="2"/>
  <c r="F35" i="2"/>
  <c r="C36" i="2"/>
  <c r="C42" i="2" s="1"/>
  <c r="E36" i="2"/>
  <c r="F36" i="2"/>
  <c r="I446" i="1"/>
  <c r="I450" i="1" s="1"/>
  <c r="J37" i="1"/>
  <c r="G36" i="2" s="1"/>
  <c r="C37" i="2"/>
  <c r="E37" i="2"/>
  <c r="F37" i="2"/>
  <c r="I447" i="1"/>
  <c r="J38" i="1"/>
  <c r="C38" i="2"/>
  <c r="E38" i="2"/>
  <c r="E42" i="2" s="1"/>
  <c r="E43" i="2" s="1"/>
  <c r="F38" i="2"/>
  <c r="F40" i="2"/>
  <c r="F41" i="2"/>
  <c r="I448" i="1"/>
  <c r="J40" i="1" s="1"/>
  <c r="C40" i="2"/>
  <c r="E40" i="2"/>
  <c r="I449" i="1"/>
  <c r="J41" i="1"/>
  <c r="G40" i="2"/>
  <c r="C41" i="2"/>
  <c r="E41" i="2"/>
  <c r="D48" i="2"/>
  <c r="D55" i="2" s="1"/>
  <c r="D96" i="2" s="1"/>
  <c r="F48" i="2"/>
  <c r="E49" i="2"/>
  <c r="E50" i="2"/>
  <c r="D51" i="2"/>
  <c r="D54" i="2" s="1"/>
  <c r="D52" i="2"/>
  <c r="D53" i="2"/>
  <c r="E51" i="2"/>
  <c r="E54" i="2" s="1"/>
  <c r="F51" i="2"/>
  <c r="F53" i="2"/>
  <c r="F54" i="2"/>
  <c r="E53" i="2"/>
  <c r="C58" i="2"/>
  <c r="C59" i="2"/>
  <c r="C62" i="2" s="1"/>
  <c r="C61" i="2"/>
  <c r="D61" i="2"/>
  <c r="D62" i="2"/>
  <c r="E61" i="2"/>
  <c r="E62" i="2"/>
  <c r="E73" i="2" s="1"/>
  <c r="F61" i="2"/>
  <c r="F62" i="2"/>
  <c r="G61" i="2"/>
  <c r="G62" i="2"/>
  <c r="C64" i="2"/>
  <c r="C70" i="2" s="1"/>
  <c r="C73" i="2" s="1"/>
  <c r="C65" i="2"/>
  <c r="C66" i="2"/>
  <c r="C67" i="2"/>
  <c r="C68" i="2"/>
  <c r="C69" i="2"/>
  <c r="F64" i="2"/>
  <c r="F70" i="2" s="1"/>
  <c r="F73" i="2" s="1"/>
  <c r="F65" i="2"/>
  <c r="E68" i="2"/>
  <c r="F68" i="2"/>
  <c r="D69" i="2"/>
  <c r="D70" i="2" s="1"/>
  <c r="D73" i="2" s="1"/>
  <c r="D71" i="2"/>
  <c r="D77" i="2"/>
  <c r="D83" i="2" s="1"/>
  <c r="D80" i="2"/>
  <c r="D81" i="2"/>
  <c r="D88" i="2"/>
  <c r="D95" i="2" s="1"/>
  <c r="D89" i="2"/>
  <c r="D90" i="2"/>
  <c r="D91" i="2"/>
  <c r="D92" i="2"/>
  <c r="D93" i="2"/>
  <c r="D94" i="2"/>
  <c r="E69" i="2"/>
  <c r="F69" i="2"/>
  <c r="G69" i="2"/>
  <c r="G70" i="2"/>
  <c r="G73" i="2" s="1"/>
  <c r="E70" i="2"/>
  <c r="C71" i="2"/>
  <c r="E71" i="2"/>
  <c r="C72" i="2"/>
  <c r="E72" i="2"/>
  <c r="E77" i="2"/>
  <c r="F77" i="2"/>
  <c r="C79" i="2"/>
  <c r="E79" i="2"/>
  <c r="F79" i="2"/>
  <c r="F83" i="2" s="1"/>
  <c r="C80" i="2"/>
  <c r="E80" i="2"/>
  <c r="F80" i="2"/>
  <c r="F81" i="2"/>
  <c r="C81" i="2"/>
  <c r="E81" i="2"/>
  <c r="C82" i="2"/>
  <c r="C85" i="2"/>
  <c r="F85" i="2"/>
  <c r="C86" i="2"/>
  <c r="C89" i="2"/>
  <c r="C95" i="2" s="1"/>
  <c r="C90" i="2"/>
  <c r="C91" i="2"/>
  <c r="C92" i="2"/>
  <c r="C93" i="2"/>
  <c r="C94" i="2"/>
  <c r="F86" i="2"/>
  <c r="F95" i="2" s="1"/>
  <c r="E88" i="2"/>
  <c r="F88" i="2"/>
  <c r="G88" i="2"/>
  <c r="E89" i="2"/>
  <c r="F89" i="2"/>
  <c r="G89" i="2"/>
  <c r="E90" i="2"/>
  <c r="G90" i="2"/>
  <c r="E91" i="2"/>
  <c r="F91" i="2"/>
  <c r="E92" i="2"/>
  <c r="F92" i="2"/>
  <c r="E93" i="2"/>
  <c r="F93" i="2"/>
  <c r="E94" i="2"/>
  <c r="F94" i="2"/>
  <c r="E95" i="2"/>
  <c r="C102" i="2"/>
  <c r="C103" i="2"/>
  <c r="C105" i="2"/>
  <c r="C106" i="2"/>
  <c r="D107" i="2"/>
  <c r="F107" i="2"/>
  <c r="G107" i="2"/>
  <c r="F120" i="2"/>
  <c r="G120" i="2"/>
  <c r="C122" i="2"/>
  <c r="D126" i="2"/>
  <c r="D136" i="2" s="1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 s="1"/>
  <c r="L257" i="1"/>
  <c r="C129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C152" i="2"/>
  <c r="D152" i="2"/>
  <c r="E152" i="2"/>
  <c r="F152" i="2"/>
  <c r="G152" i="2" s="1"/>
  <c r="F490" i="1"/>
  <c r="B153" i="2"/>
  <c r="G490" i="1"/>
  <c r="C153" i="2" s="1"/>
  <c r="H490" i="1"/>
  <c r="D153" i="2" s="1"/>
  <c r="I490" i="1"/>
  <c r="E153" i="2"/>
  <c r="J490" i="1"/>
  <c r="F153" i="2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C156" i="2"/>
  <c r="H493" i="1"/>
  <c r="D156" i="2" s="1"/>
  <c r="I493" i="1"/>
  <c r="E156" i="2" s="1"/>
  <c r="J493" i="1"/>
  <c r="F156" i="2"/>
  <c r="F19" i="1"/>
  <c r="G607" i="1" s="1"/>
  <c r="G19" i="1"/>
  <c r="H19" i="1"/>
  <c r="G609" i="1" s="1"/>
  <c r="J609" i="1" s="1"/>
  <c r="I19" i="1"/>
  <c r="G610" i="1" s="1"/>
  <c r="J610" i="1" s="1"/>
  <c r="F33" i="1"/>
  <c r="G33" i="1"/>
  <c r="H33" i="1"/>
  <c r="I33" i="1"/>
  <c r="F43" i="1"/>
  <c r="F44" i="1"/>
  <c r="H607" i="1" s="1"/>
  <c r="G43" i="1"/>
  <c r="G44" i="1"/>
  <c r="H608" i="1" s="1"/>
  <c r="J608" i="1" s="1"/>
  <c r="H43" i="1"/>
  <c r="H44" i="1" s="1"/>
  <c r="H609" i="1" s="1"/>
  <c r="I43" i="1"/>
  <c r="G615" i="1" s="1"/>
  <c r="J615" i="1" s="1"/>
  <c r="I44" i="1"/>
  <c r="H610" i="1"/>
  <c r="F169" i="1"/>
  <c r="F184" i="1"/>
  <c r="I169" i="1"/>
  <c r="I184" i="1"/>
  <c r="F175" i="1"/>
  <c r="G175" i="1"/>
  <c r="G184" i="1" s="1"/>
  <c r="H175" i="1"/>
  <c r="H184" i="1" s="1"/>
  <c r="I175" i="1"/>
  <c r="J175" i="1"/>
  <c r="G635" i="1" s="1"/>
  <c r="J184" i="1"/>
  <c r="F180" i="1"/>
  <c r="G180" i="1"/>
  <c r="H180" i="1"/>
  <c r="I180" i="1"/>
  <c r="F203" i="1"/>
  <c r="G203" i="1"/>
  <c r="G249" i="1" s="1"/>
  <c r="G263" i="1" s="1"/>
  <c r="H203" i="1"/>
  <c r="H249" i="1" s="1"/>
  <c r="H263" i="1" s="1"/>
  <c r="I203" i="1"/>
  <c r="J203" i="1"/>
  <c r="J249" i="1" s="1"/>
  <c r="K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L248" i="1" s="1"/>
  <c r="I248" i="1"/>
  <c r="J248" i="1"/>
  <c r="K248" i="1"/>
  <c r="F282" i="1"/>
  <c r="F330" i="1"/>
  <c r="F344" i="1" s="1"/>
  <c r="G282" i="1"/>
  <c r="G330" i="1" s="1"/>
  <c r="G344" i="1" s="1"/>
  <c r="H282" i="1"/>
  <c r="H330" i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I385" i="1"/>
  <c r="I400" i="1" s="1"/>
  <c r="F393" i="1"/>
  <c r="G393" i="1"/>
  <c r="H393" i="1"/>
  <c r="H400" i="1" s="1"/>
  <c r="H634" i="1" s="1"/>
  <c r="J634" i="1" s="1"/>
  <c r="I393" i="1"/>
  <c r="F399" i="1"/>
  <c r="G399" i="1"/>
  <c r="H399" i="1"/>
  <c r="I399" i="1"/>
  <c r="G400" i="1"/>
  <c r="H635" i="1" s="1"/>
  <c r="L405" i="1"/>
  <c r="L411" i="1" s="1"/>
  <c r="L406" i="1"/>
  <c r="L407" i="1"/>
  <c r="L408" i="1"/>
  <c r="L409" i="1"/>
  <c r="L410" i="1"/>
  <c r="F411" i="1"/>
  <c r="G411" i="1"/>
  <c r="G426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J426" i="1" s="1"/>
  <c r="F426" i="1"/>
  <c r="F438" i="1"/>
  <c r="G629" i="1" s="1"/>
  <c r="G438" i="1"/>
  <c r="G630" i="1" s="1"/>
  <c r="H438" i="1"/>
  <c r="G631" i="1" s="1"/>
  <c r="J631" i="1" s="1"/>
  <c r="F444" i="1"/>
  <c r="F451" i="1" s="1"/>
  <c r="H629" i="1" s="1"/>
  <c r="G444" i="1"/>
  <c r="H444" i="1"/>
  <c r="H451" i="1" s="1"/>
  <c r="H631" i="1" s="1"/>
  <c r="F450" i="1"/>
  <c r="G450" i="1"/>
  <c r="H450" i="1"/>
  <c r="G451" i="1"/>
  <c r="H630" i="1" s="1"/>
  <c r="F460" i="1"/>
  <c r="G460" i="1"/>
  <c r="G466" i="1" s="1"/>
  <c r="H613" i="1" s="1"/>
  <c r="H460" i="1"/>
  <c r="I460" i="1"/>
  <c r="I466" i="1" s="1"/>
  <c r="H615" i="1" s="1"/>
  <c r="J460" i="1"/>
  <c r="J466" i="1" s="1"/>
  <c r="H616" i="1" s="1"/>
  <c r="F464" i="1"/>
  <c r="F466" i="1"/>
  <c r="H612" i="1" s="1"/>
  <c r="G464" i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J535" i="1" s="1"/>
  <c r="K514" i="1"/>
  <c r="L514" i="1"/>
  <c r="F519" i="1"/>
  <c r="G519" i="1"/>
  <c r="H519" i="1"/>
  <c r="I519" i="1"/>
  <c r="I535" i="1" s="1"/>
  <c r="J519" i="1"/>
  <c r="K519" i="1"/>
  <c r="F524" i="1"/>
  <c r="F535" i="1" s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G535" i="1" s="1"/>
  <c r="H534" i="1"/>
  <c r="I534" i="1"/>
  <c r="J534" i="1"/>
  <c r="K534" i="1"/>
  <c r="K535" i="1" s="1"/>
  <c r="L547" i="1"/>
  <c r="L550" i="1"/>
  <c r="L548" i="1"/>
  <c r="L549" i="1"/>
  <c r="F550" i="1"/>
  <c r="F561" i="1" s="1"/>
  <c r="G550" i="1"/>
  <c r="H550" i="1"/>
  <c r="H561" i="1"/>
  <c r="I550" i="1"/>
  <c r="J550" i="1"/>
  <c r="J561" i="1" s="1"/>
  <c r="K550" i="1"/>
  <c r="K561" i="1" s="1"/>
  <c r="L552" i="1"/>
  <c r="L553" i="1"/>
  <c r="L555" i="1" s="1"/>
  <c r="L554" i="1"/>
  <c r="F555" i="1"/>
  <c r="G555" i="1"/>
  <c r="H555" i="1"/>
  <c r="I555" i="1"/>
  <c r="I561" i="1" s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2" i="1"/>
  <c r="G613" i="1"/>
  <c r="J613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3" i="1"/>
  <c r="G634" i="1"/>
  <c r="H637" i="1"/>
  <c r="G639" i="1"/>
  <c r="G640" i="1"/>
  <c r="J640" i="1" s="1"/>
  <c r="G641" i="1"/>
  <c r="G642" i="1"/>
  <c r="J642" i="1" s="1"/>
  <c r="H642" i="1"/>
  <c r="G643" i="1"/>
  <c r="J643" i="1" s="1"/>
  <c r="H643" i="1"/>
  <c r="G644" i="1"/>
  <c r="H644" i="1"/>
  <c r="J644" i="1"/>
  <c r="G645" i="1"/>
  <c r="J645" i="1"/>
  <c r="H645" i="1"/>
  <c r="K595" i="1"/>
  <c r="G638" i="1" s="1"/>
  <c r="H466" i="1"/>
  <c r="H614" i="1"/>
  <c r="D29" i="13"/>
  <c r="C29" i="13"/>
  <c r="F22" i="13"/>
  <c r="C22" i="13" s="1"/>
  <c r="K249" i="1"/>
  <c r="K263" i="1" s="1"/>
  <c r="I249" i="1"/>
  <c r="I263" i="1" s="1"/>
  <c r="A40" i="12"/>
  <c r="G151" i="2"/>
  <c r="G149" i="2"/>
  <c r="E83" i="2"/>
  <c r="E19" i="2"/>
  <c r="C19" i="2"/>
  <c r="D18" i="13"/>
  <c r="C18" i="13" s="1"/>
  <c r="D15" i="13"/>
  <c r="C15" i="13" s="1"/>
  <c r="D12" i="13"/>
  <c r="C12" i="13"/>
  <c r="D6" i="13"/>
  <c r="C6" i="13" s="1"/>
  <c r="D32" i="2"/>
  <c r="F55" i="2"/>
  <c r="F96" i="2" s="1"/>
  <c r="G22" i="2"/>
  <c r="D119" i="2"/>
  <c r="D120" i="2"/>
  <c r="C116" i="2"/>
  <c r="C115" i="2"/>
  <c r="C113" i="2"/>
  <c r="C110" i="2"/>
  <c r="F652" i="1"/>
  <c r="I652" i="1" s="1"/>
  <c r="F651" i="1"/>
  <c r="I651" i="1" s="1"/>
  <c r="C24" i="10"/>
  <c r="C20" i="10"/>
  <c r="C18" i="10"/>
  <c r="G95" i="2"/>
  <c r="L393" i="1"/>
  <c r="C131" i="2" s="1"/>
  <c r="G37" i="2"/>
  <c r="C48" i="2"/>
  <c r="J635" i="1" l="1"/>
  <c r="J607" i="1"/>
  <c r="G153" i="2"/>
  <c r="G23" i="2"/>
  <c r="J33" i="1"/>
  <c r="G621" i="1"/>
  <c r="J621" i="1" s="1"/>
  <c r="G636" i="1"/>
  <c r="H542" i="1"/>
  <c r="L561" i="1"/>
  <c r="F43" i="2"/>
  <c r="I185" i="1"/>
  <c r="G620" i="1" s="1"/>
  <c r="J620" i="1" s="1"/>
  <c r="J641" i="1"/>
  <c r="J263" i="1"/>
  <c r="J19" i="1"/>
  <c r="G611" i="1" s="1"/>
  <c r="G10" i="2"/>
  <c r="J542" i="1"/>
  <c r="H185" i="1"/>
  <c r="G619" i="1" s="1"/>
  <c r="J619" i="1" s="1"/>
  <c r="E55" i="2"/>
  <c r="E96" i="2" s="1"/>
  <c r="G96" i="2"/>
  <c r="D31" i="13"/>
  <c r="C31" i="13" s="1"/>
  <c r="L330" i="1"/>
  <c r="L344" i="1" s="1"/>
  <c r="G623" i="1" s="1"/>
  <c r="J623" i="1" s="1"/>
  <c r="C8" i="13"/>
  <c r="L426" i="1"/>
  <c r="G628" i="1" s="1"/>
  <c r="J628" i="1" s="1"/>
  <c r="C136" i="2"/>
  <c r="G42" i="2"/>
  <c r="E120" i="2"/>
  <c r="G32" i="2"/>
  <c r="J630" i="1"/>
  <c r="F137" i="2"/>
  <c r="J43" i="1"/>
  <c r="G39" i="2"/>
  <c r="G185" i="1"/>
  <c r="G618" i="1" s="1"/>
  <c r="J618" i="1" s="1"/>
  <c r="J629" i="1"/>
  <c r="K540" i="1"/>
  <c r="E136" i="2"/>
  <c r="G19" i="2"/>
  <c r="K539" i="1"/>
  <c r="K542" i="1" s="1"/>
  <c r="L400" i="1"/>
  <c r="C130" i="2"/>
  <c r="C133" i="2" s="1"/>
  <c r="J612" i="1"/>
  <c r="D137" i="2"/>
  <c r="C43" i="2"/>
  <c r="C39" i="10"/>
  <c r="I653" i="1"/>
  <c r="E107" i="2"/>
  <c r="F104" i="1"/>
  <c r="F185" i="1" s="1"/>
  <c r="G617" i="1" s="1"/>
  <c r="J617" i="1" s="1"/>
  <c r="L519" i="1"/>
  <c r="C112" i="2"/>
  <c r="C120" i="2" s="1"/>
  <c r="C25" i="10"/>
  <c r="L301" i="1"/>
  <c r="H33" i="13"/>
  <c r="G614" i="1"/>
  <c r="J614" i="1" s="1"/>
  <c r="J330" i="1"/>
  <c r="J344" i="1" s="1"/>
  <c r="L320" i="1"/>
  <c r="C16" i="10"/>
  <c r="D5" i="13"/>
  <c r="L534" i="1"/>
  <c r="L239" i="1"/>
  <c r="H650" i="1" s="1"/>
  <c r="H654" i="1" s="1"/>
  <c r="C27" i="10"/>
  <c r="D7" i="13"/>
  <c r="C7" i="13" s="1"/>
  <c r="C134" i="2"/>
  <c r="L221" i="1"/>
  <c r="G650" i="1" s="1"/>
  <c r="G654" i="1" s="1"/>
  <c r="C13" i="10"/>
  <c r="C114" i="2"/>
  <c r="F542" i="1"/>
  <c r="L374" i="1"/>
  <c r="G626" i="1" s="1"/>
  <c r="J626" i="1" s="1"/>
  <c r="C77" i="2"/>
  <c r="C83" i="2" s="1"/>
  <c r="C96" i="2" s="1"/>
  <c r="L203" i="1"/>
  <c r="C117" i="2"/>
  <c r="L524" i="1"/>
  <c r="I444" i="1"/>
  <c r="I451" i="1" s="1"/>
  <c r="H632" i="1" s="1"/>
  <c r="J632" i="1" s="1"/>
  <c r="E16" i="13"/>
  <c r="C16" i="13" s="1"/>
  <c r="K330" i="1"/>
  <c r="K344" i="1" s="1"/>
  <c r="K493" i="1"/>
  <c r="C19" i="10"/>
  <c r="L604" i="1"/>
  <c r="E112" i="2"/>
  <c r="C101" i="2"/>
  <c r="C107" i="2" s="1"/>
  <c r="G657" i="1" l="1"/>
  <c r="G662" i="1"/>
  <c r="J611" i="1"/>
  <c r="F650" i="1"/>
  <c r="L249" i="1"/>
  <c r="L263" i="1" s="1"/>
  <c r="G622" i="1" s="1"/>
  <c r="J622" i="1" s="1"/>
  <c r="E137" i="2"/>
  <c r="D19" i="10"/>
  <c r="D25" i="10"/>
  <c r="J44" i="1"/>
  <c r="H611" i="1" s="1"/>
  <c r="G616" i="1"/>
  <c r="E33" i="13"/>
  <c r="D35" i="13" s="1"/>
  <c r="H638" i="1"/>
  <c r="J638" i="1" s="1"/>
  <c r="L535" i="1"/>
  <c r="H636" i="1"/>
  <c r="J636" i="1" s="1"/>
  <c r="G627" i="1"/>
  <c r="J627" i="1" s="1"/>
  <c r="H662" i="1"/>
  <c r="H657" i="1"/>
  <c r="C36" i="10"/>
  <c r="G43" i="2"/>
  <c r="D33" i="13"/>
  <c r="D36" i="13" s="1"/>
  <c r="C5" i="13"/>
  <c r="C137" i="2"/>
  <c r="C28" i="10"/>
  <c r="D13" i="10" s="1"/>
  <c r="D24" i="10" l="1"/>
  <c r="C30" i="10"/>
  <c r="D22" i="10"/>
  <c r="D20" i="10"/>
  <c r="D17" i="10"/>
  <c r="D18" i="10"/>
  <c r="D26" i="10"/>
  <c r="D12" i="10"/>
  <c r="D23" i="10"/>
  <c r="D10" i="10"/>
  <c r="D11" i="10"/>
  <c r="D15" i="10"/>
  <c r="D21" i="10"/>
  <c r="J616" i="1"/>
  <c r="H646" i="1"/>
  <c r="C41" i="10"/>
  <c r="I650" i="1"/>
  <c r="I654" i="1" s="1"/>
  <c r="F654" i="1"/>
  <c r="D27" i="10"/>
  <c r="D16" i="10"/>
  <c r="D28" i="10" l="1"/>
  <c r="D37" i="10"/>
  <c r="D40" i="10"/>
  <c r="D35" i="10"/>
  <c r="D38" i="10"/>
  <c r="D39" i="10"/>
  <c r="D36" i="10"/>
  <c r="F657" i="1"/>
  <c r="F662" i="1"/>
  <c r="C4" i="10" s="1"/>
  <c r="I657" i="1"/>
  <c r="I662" i="1"/>
  <c r="C7" i="10" s="1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CFAF38B-E52B-4888-BEBA-C1E4BFF0667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B5BEA32-87C3-4C2C-ADAC-6CF93E1AFA8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1C3E440-E0C4-475C-B924-7865A2E7A3B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74AFDF1-62F3-4972-9CD7-7755410C5DE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F395280-BAD4-42BC-ADD4-C110B47C112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2EC20B6-E101-4F1C-9C24-92D14ED83D4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6445664-D7F0-4220-9B97-D1394998D19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9FA1B57-42D1-4DF9-AA2D-03B4DE9FE6B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163753C-0B25-40BA-8002-E38A6214FE5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F206867-9554-4E6C-98D6-8813EF7D285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450A70D-A91A-40A4-84E2-BDDE4389DA6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91A4C96-6AE7-42CB-85BC-4C434516354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<sst xmlns="http://schemas.openxmlformats.org/spreadsheetml/2006/main" count="3858" uniqueCount="895">
  <si>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</si>
  <si>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</si>
  <si>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</si>
  <si>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</si>
  <si>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</si>
  <si>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</si>
  <si>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</si>
  <si>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</si>
  <si>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</si>
  <si>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</si>
  <si>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</si>
  <si>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</si>
  <si>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</si>
  <si>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</si>
  <si>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</si>
  <si>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</si>
  <si>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</si>
  <si>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</si>
  <si>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</si>
  <si>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</si>
  <si>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</si>
  <si>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</si>
  <si>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</si>
  <si>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</si>
  <si>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</si>
  <si>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</si>
  <si>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</si>
  <si>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</si>
  <si>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</si>
  <si>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</si>
  <si>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</si>
  <si>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</si>
  <si>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</si>
  <si>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</si>
  <si>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</si>
  <si>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</si>
  <si>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</si>
  <si>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</si>
  <si>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</si>
  <si>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</si>
  <si>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</si>
  <si>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</si>
  <si>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</si>
  <si>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</si>
  <si>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</si>
  <si>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</si>
  <si>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</si>
  <si>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</si>
  <si>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</si>
  <si>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</si>
  <si>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</si>
  <si>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</si>
  <si>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</si>
  <si>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</si>
  <si>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</si>
  <si>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</si>
  <si>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</si>
  <si>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</si>
  <si>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</si>
  <si>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</si>
  <si>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</si>
  <si>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</si>
  <si>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</si>
  <si>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</si>
  <si>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</si>
  <si>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</si>
  <si>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</si>
  <si>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</si>
  <si>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</si>
  <si>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</si>
  <si>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</si>
  <si>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</si>
  <si>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</si>
  <si>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</si>
  <si>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</si>
  <si>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</si>
  <si>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</si>
  <si>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</si>
  <si>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</si>
  <si>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</si>
  <si>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</si>
  <si>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</si>
  <si>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</si>
  <si>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</si>
  <si>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</si>
  <si>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</si>
  <si>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</si>
  <si>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</si>
  <si>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</si>
  <si>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</si>
  <si>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</si>
  <si>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</si>
  <si>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</si>
  <si>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</si>
  <si>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</si>
  <si>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</si>
  <si>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</si>
  <si>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</si>
  <si>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</si>
  <si>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</si>
  <si>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</si>
  <si>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</si>
  <si>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</si>
  <si>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</si>
  <si>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</si>
  <si>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</si>
  <si>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</si>
  <si>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</si>
  <si>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</si>
  <si>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</si>
  <si>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</si>
  <si>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</si>
  <si>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</si>
  <si>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</si>
  <si>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</si>
  <si>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</si>
  <si>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</si>
  <si>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</si>
  <si>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</si>
  <si>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</si>
  <si>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</si>
  <si>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</si>
  <si>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</si>
  <si>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</si>
  <si>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</si>
  <si>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</si>
  <si>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</si>
  <si>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</si>
  <si>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</si>
  <si>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</si>
  <si>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</si>
  <si>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</si>
  <si>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</si>
  <si>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</si>
  <si>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</si>
  <si>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</si>
  <si>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</si>
  <si>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</si>
  <si>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</si>
  <si>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</si>
  <si>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</si>
  <si>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</si>
  <si>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</si>
  <si>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</si>
  <si>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</si>
  <si>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</si>
  <si>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</si>
  <si>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</si>
  <si>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</si>
  <si>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</si>
  <si>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</si>
  <si>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</si>
  <si>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</si>
  <si>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</si>
  <si>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</si>
  <si>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</si>
  <si>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</si>
  <si>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</si>
  <si>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</si>
  <si>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</si>
  <si>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</si>
  <si>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</si>
  <si>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</si>
  <si>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</si>
  <si>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</si>
  <si>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</si>
  <si>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</si>
  <si>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</si>
  <si>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</si>
  <si>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</si>
  <si>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</si>
  <si>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</si>
  <si>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</si>
  <si>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</si>
  <si>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</si>
  <si>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</si>
  <si>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</si>
  <si>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</si>
  <si>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</si>
  <si>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</si>
  <si>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</si>
  <si>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</si>
  <si>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</si>
  <si>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</si>
  <si>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</si>
  <si>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</si>
  <si>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</si>
  <si>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</si>
  <si>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</si>
  <si>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</si>
  <si>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</si>
  <si>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</si>
  <si>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</si>
  <si>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</si>
  <si>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</si>
  <si>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</si>
  <si>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</si>
  <si>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</si>
  <si>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</si>
  <si>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</si>
  <si>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</si>
  <si>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</si>
  <si>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</si>
  <si>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</si>
  <si>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</si>
  <si>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</si>
  <si>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</si>
  <si>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</si>
  <si>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</si>
  <si>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</si>
  <si>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</si>
  <si>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</si>
  <si>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</si>
  <si>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</si>
  <si>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</si>
  <si>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</si>
  <si>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</si>
  <si>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</si>
  <si>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</si>
  <si>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</si>
  <si>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</si>
  <si>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</si>
  <si>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</si>
  <si>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</si>
  <si>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</si>
  <si>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</si>
  <si>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</si>
  <si>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</si>
  <si>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</si>
  <si>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</si>
  <si>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</si>
  <si>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</si>
  <si>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</si>
  <si>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</si>
  <si>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</si>
  <si>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</si>
  <si>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</si>
  <si>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</si>
  <si>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</si>
  <si>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</si>
  <si>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</si>
  <si>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</si>
  <si>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</si>
  <si>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</si>
  <si>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</si>
  <si>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</si>
  <si>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</si>
  <si>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</si>
  <si>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</si>
  <si>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</si>
  <si>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</si>
  <si>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</si>
  <si>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</si>
  <si>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</si>
  <si>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</si>
  <si>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</si>
  <si>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</si>
  <si>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</si>
  <si>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</si>
  <si>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</si>
  <si>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</si>
  <si>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</si>
  <si>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</si>
  <si>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</si>
  <si>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</si>
  <si>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</si>
  <si>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</si>
  <si>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</si>
  <si>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</si>
  <si>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</si>
  <si>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</si>
  <si>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</si>
  <si>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</si>
  <si>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</si>
  <si>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</si>
  <si>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</si>
  <si>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</si>
  <si>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</si>
  <si>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</si>
  <si>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</si>
  <si>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</si>
  <si>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</si>
  <si>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</si>
  <si>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</si>
  <si>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</si>
  <si>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</si>
  <si>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</si>
  <si>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</si>
  <si>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</si>
  <si>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</si>
  <si>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</si>
  <si>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</si>
  <si>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</si>
  <si>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</si>
  <si>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</si>
  <si>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</si>
  <si>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</si>
  <si>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</si>
  <si>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</si>
  <si>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</si>
  <si>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</si>
  <si>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</si>
  <si>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</si>
  <si>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</si>
  <si>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</si>
  <si>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</si>
  <si>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</si>
  <si>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</si>
  <si>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</si>
  <si>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</si>
  <si>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</si>
  <si>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</si>
  <si>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</si>
  <si>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</si>
  <si>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</si>
  <si>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</si>
  <si>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</si>
  <si>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</si>
  <si>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</si>
  <si>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</si>
  <si>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</si>
  <si>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</si>
  <si>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</si>
  <si>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</si>
  <si>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</si>
  <si>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</si>
  <si>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</si>
  <si>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</si>
  <si>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</si>
  <si>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</si>
  <si>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</si>
  <si>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</si>
  <si>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</si>
  <si>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</si>
  <si>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</si>
  <si>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</si>
  <si>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</si>
  <si>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</si>
  <si>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</si>
  <si>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</si>
  <si>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</si>
  <si>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</si>
  <si>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</si>
  <si>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</si>
  <si>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</si>
  <si>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</si>
  <si>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</si>
  <si>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</si>
  <si>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</si>
  <si>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</si>
  <si>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</si>
  <si>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</si>
  <si>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</si>
  <si>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</si>
  <si>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</si>
  <si>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</si>
  <si>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</si>
  <si>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</si>
  <si>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</si>
  <si>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</si>
  <si>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</si>
  <si>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</si>
  <si>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</si>
  <si>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</si>
  <si>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</si>
  <si>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</si>
  <si>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</si>
  <si>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</si>
  <si>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</si>
  <si>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</si>
  <si>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</si>
  <si>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</si>
  <si>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</si>
  <si>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</si>
  <si>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</si>
  <si>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</si>
  <si>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</si>
  <si>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</si>
  <si>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</si>
  <si>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</si>
  <si>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</si>
  <si>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</si>
  <si>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</si>
  <si>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</si>
  <si>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</si>
  <si>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</si>
  <si>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</si>
  <si>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</si>
  <si>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</si>
  <si>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</si>
  <si>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</si>
  <si>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</si>
  <si>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</si>
  <si>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</si>
  <si>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</si>
  <si>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</si>
  <si>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</si>
  <si>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</si>
  <si>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</si>
  <si>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</si>
  <si>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</si>
  <si>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</si>
  <si>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</si>
  <si>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</si>
  <si>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</si>
  <si>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</si>
  <si>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</si>
  <si>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</si>
  <si>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</si>
  <si>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</si>
  <si>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</si>
  <si>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</si>
  <si>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</si>
  <si>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</si>
  <si>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</si>
  <si>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</si>
  <si>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</si>
  <si>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</si>
  <si>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</si>
  <si>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</si>
  <si>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</si>
  <si>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</si>
  <si>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</si>
  <si>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</si>
  <si>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</si>
  <si>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</si>
  <si>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</si>
  <si>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</si>
  <si>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</si>
  <si>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</si>
  <si>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</si>
  <si>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</si>
  <si>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</si>
  <si>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</si>
  <si>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</si>
  <si>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</si>
  <si>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</si>
  <si>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</si>
  <si>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</si>
  <si>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</si>
  <si>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</si>
  <si>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</si>
  <si>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</si>
  <si>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</si>
  <si>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</si>
  <si>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</si>
  <si>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</si>
  <si>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</si>
  <si>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</si>
  <si>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</si>
  <si>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</si>
  <si>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</si>
  <si>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</si>
  <si>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</si>
  <si>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</si>
  <si>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</si>
  <si>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</si>
  <si>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</si>
  <si>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</si>
  <si>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</si>
  <si>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</si>
  <si>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</si>
  <si>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</si>
  <si>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</si>
  <si>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</si>
  <si>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</si>
  <si>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</si>
  <si>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</si>
  <si>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</si>
  <si>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</si>
  <si>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</si>
  <si>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</si>
  <si>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</si>
  <si>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</si>
  <si>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</si>
  <si>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</si>
  <si>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</si>
  <si>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</si>
  <si>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</si>
  <si>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</si>
  <si>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</si>
  <si>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</si>
  <si>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</si>
  <si>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</si>
  <si>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</si>
  <si>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</si>
  <si>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</si>
  <si>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</si>
  <si>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</si>
  <si>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</si>
  <si>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</si>
  <si>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</si>
  <si>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</si>
  <si>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</si>
  <si>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</si>
  <si>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</si>
  <si>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</si>
  <si>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</si>
  <si>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</si>
  <si>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</si>
  <si>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</si>
  <si>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</si>
  <si>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</si>
  <si>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</si>
  <si>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</si>
  <si>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</si>
  <si>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</si>
  <si>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</si>
  <si>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</si>
  <si>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</si>
  <si>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</si>
  <si>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</si>
  <si>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</si>
  <si>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</si>
  <si>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</si>
  <si>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</si>
  <si>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</si>
  <si>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</si>
  <si>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</si>
  <si>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</si>
  <si>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</si>
  <si>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</si>
  <si>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</si>
  <si>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</si>
  <si>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</si>
  <si>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</si>
  <si>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</si>
  <si>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</si>
  <si>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</si>
  <si>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</si>
  <si>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</si>
  <si>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</si>
  <si>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</si>
  <si>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</si>
  <si>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</si>
  <si>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</si>
  <si>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</si>
  <si>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</si>
  <si>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</si>
  <si>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</si>
  <si>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</si>
  <si>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</si>
  <si>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</si>
  <si>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</si>
  <si>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</si>
  <si>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</si>
  <si>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</si>
  <si>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</si>
  <si>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</si>
  <si>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</si>
  <si>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</si>
  <si>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</si>
  <si>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</si>
  <si>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</si>
  <si>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</si>
  <si>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</si>
  <si>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</si>
  <si>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</si>
  <si>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</si>
  <si>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</si>
  <si>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</si>
  <si>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</si>
  <si>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</si>
  <si>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</si>
  <si>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</si>
  <si>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</si>
  <si>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</si>
  <si>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</si>
  <si>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</si>
  <si>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</si>
  <si>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</si>
  <si>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</si>
  <si>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</si>
  <si>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</si>
  <si>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</si>
  <si>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</si>
  <si>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</si>
  <si>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</si>
  <si>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</si>
  <si>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</si>
  <si>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</si>
  <si>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</si>
  <si>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</si>
  <si>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</si>
  <si>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</si>
  <si>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</si>
  <si>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</si>
  <si>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</si>
  <si>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</si>
  <si>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</si>
  <si>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</si>
  <si>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</si>
  <si>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</si>
  <si>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</si>
  <si>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</si>
  <si>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</si>
  <si>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</si>
  <si>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</si>
  <si>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</si>
  <si>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</si>
  <si>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</si>
  <si>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</si>
  <si>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</si>
  <si>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</si>
  <si>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</si>
  <si>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</si>
  <si>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</si>
  <si>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</si>
  <si>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</si>
  <si>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</si>
  <si>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</si>
  <si>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</si>
  <si>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</si>
  <si>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</si>
  <si>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</si>
  <si>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</si>
  <si>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</si>
  <si>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</si>
  <si>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</si>
  <si>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</si>
  <si>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</si>
  <si>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</si>
  <si>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</si>
  <si>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</si>
  <si>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</si>
  <si>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</si>
  <si>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</si>
  <si>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</si>
  <si>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</si>
  <si>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</si>
  <si>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</si>
  <si>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</si>
  <si>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</si>
  <si>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</si>
  <si>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</si>
  <si>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</si>
  <si>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</si>
  <si>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</si>
  <si>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</si>
  <si>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</si>
  <si>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</si>
  <si>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</si>
  <si>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</si>
  <si>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</si>
  <si>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</si>
  <si>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</si>
  <si>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</si>
  <si>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</si>
  <si>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</si>
  <si>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</si>
  <si>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</si>
  <si>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</si>
  <si>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</si>
  <si>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</si>
  <si>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</si>
  <si>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</si>
  <si>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</si>
  <si>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</si>
  <si>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</si>
  <si>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</si>
  <si>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</si>
  <si>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</si>
  <si>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</si>
  <si>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</si>
  <si>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</si>
  <si>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</si>
  <si>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</si>
  <si>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</si>
  <si>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</si>
  <si>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</si>
  <si>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</si>
  <si>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</si>
  <si>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</si>
  <si>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</si>
  <si>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</si>
  <si>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</si>
  <si>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</si>
  <si>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</si>
  <si>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</si>
  <si>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</si>
  <si>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</si>
  <si>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</si>
  <si>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</si>
  <si>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</si>
  <si>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</si>
  <si>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</si>
  <si>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</si>
  <si>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</si>
  <si>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</si>
  <si>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</si>
  <si>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</si>
  <si>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</si>
  <si>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</si>
  <si>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</si>
  <si>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</si>
  <si>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</si>
  <si>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</si>
  <si>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</si>
  <si>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</si>
  <si>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</si>
  <si>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</si>
  <si>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</si>
  <si>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</si>
  <si>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</si>
  <si>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</si>
  <si>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</si>
  <si>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</si>
  <si>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</si>
  <si>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</si>
  <si>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</si>
  <si>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</si>
  <si>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</si>
  <si>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</si>
  <si>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</si>
  <si>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</si>
  <si>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</si>
  <si>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</si>
  <si>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</si>
  <si>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</si>
  <si>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</si>
  <si>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</si>
  <si>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</si>
  <si>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</si>
  <si>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</si>
  <si>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</si>
  <si>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</si>
  <si>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</si>
  <si>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</si>
  <si>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</si>
  <si>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</si>
  <si>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</si>
  <si>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</si>
  <si>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</si>
  <si>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</si>
  <si>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</si>
  <si>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</si>
  <si>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</si>
  <si>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</si>
  <si>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</si>
  <si>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</si>
  <si>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</si>
  <si>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</si>
  <si>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</si>
  <si>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</si>
  <si>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</si>
  <si>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</si>
  <si>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</si>
  <si>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</si>
  <si>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</si>
  <si>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</si>
  <si>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</si>
  <si>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</si>
  <si>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</si>
  <si>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</si>
  <si>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</si>
  <si>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</si>
  <si>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</si>
  <si>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</si>
  <si>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</si>
  <si>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</si>
  <si>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</si>
  <si>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</si>
  <si>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</si>
  <si>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</si>
  <si>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</si>
  <si>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</si>
  <si>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</si>
  <si>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</si>
  <si>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</si>
  <si>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</si>
  <si>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</si>
  <si>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</si>
  <si>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</si>
  <si>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</si>
  <si>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</si>
  <si>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</si>
  <si>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</si>
  <si>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</si>
  <si>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</si>
  <si>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</si>
  <si>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</si>
  <si>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</si>
  <si>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</si>
  <si>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</si>
  <si>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</si>
  <si>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</si>
  <si>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</si>
  <si>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</si>
  <si>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</si>
  <si>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</si>
  <si>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</si>
  <si>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</si>
  <si>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</si>
  <si>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</si>
  <si>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</si>
  <si>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</si>
  <si>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</si>
  <si>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</si>
  <si>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</si>
  <si>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</si>
  <si>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</si>
  <si>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</si>
  <si>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</si>
  <si>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</si>
  <si>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</si>
  <si>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</si>
  <si>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</si>
  <si>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</si>
  <si>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</si>
  <si>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</si>
  <si>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</si>
  <si>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</si>
  <si>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</si>
  <si>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</si>
  <si>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</si>
  <si>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</si>
  <si>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</si>
  <si>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</si>
  <si>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</si>
  <si>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</si>
  <si>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</si>
  <si>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</si>
  <si>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</si>
  <si>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</si>
  <si>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</si>
  <si>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</si>
  <si>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</si>
  <si>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</si>
  <si>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</si>
  <si>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</si>
  <si>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</si>
  <si>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</si>
  <si>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</si>
  <si>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</si>
  <si>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</si>
  <si>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</si>
  <si>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</si>
  <si>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</si>
  <si>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</si>
  <si>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</si>
  <si>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</si>
  <si>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</si>
  <si>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</si>
  <si>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</si>
  <si>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</si>
  <si>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</si>
  <si>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</si>
  <si>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</si>
  <si>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</si>
  <si>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</si>
  <si>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</si>
  <si>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</si>
  <si>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</si>
  <si>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</si>
  <si>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</si>
  <si>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</si>
  <si>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</si>
  <si>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</si>
  <si>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</si>
  <si>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</si>
  <si>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</si>
  <si>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</si>
  <si>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</si>
  <si>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</si>
  <si>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</si>
  <si>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</si>
  <si>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</si>
  <si>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</si>
  <si>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</si>
  <si>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</si>
  <si>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</si>
  <si>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</si>
  <si>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</si>
  <si>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</si>
  <si>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</si>
  <si>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</si>
  <si>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</si>
  <si>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</si>
  <si>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</si>
  <si>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</si>
  <si>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</si>
  <si>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</si>
  <si>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</si>
  <si>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</si>
  <si>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</si>
  <si>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</si>
  <si>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</si>
  <si>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</si>
  <si>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</si>
  <si>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</si>
  <si>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</si>
  <si>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</si>
  <si>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</si>
  <si>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</si>
  <si>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 Castle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</si>
</sst>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AF17-372E-484C-9B28-AAB66CF58F4F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381</v>
      </c>
      <c r="C2" s="21">
        <v>381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75308.11</v>
      </c>
      <c r="G9" s="18"/>
      <c r="H9" s="18"/>
      <c r="I9" s="18"/>
      <c r="J9" s="67">
        <f>SUM(I431)</f>
        <v>167231.07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228.32</v>
      </c>
      <c r="H12" s="18">
        <v>431.28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372.75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75308.11</v>
      </c>
      <c r="G19" s="41">
        <f>SUM(G9:G18)</f>
        <v>601.06999999999994</v>
      </c>
      <c r="H19" s="41">
        <f>SUM(H9:H18)</f>
        <v>431.28</v>
      </c>
      <c r="I19" s="41">
        <f>SUM(I9:I18)</f>
        <v>0</v>
      </c>
      <c r="J19" s="41">
        <f>SUM(J9:J18)</f>
        <v>167231.07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659.6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938.25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2029.76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3627.6099999999997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18382</v>
      </c>
      <c r="G41" s="18">
        <v>601.07000000000005</v>
      </c>
      <c r="H41" s="18">
        <v>431.28</v>
      </c>
      <c r="I41" s="18"/>
      <c r="J41" s="13">
        <f>SUM(I449)</f>
        <v>167231.07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53298.5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71680.5</v>
      </c>
      <c r="G43" s="41">
        <f>SUM(G35:G42)</f>
        <v>601.07000000000005</v>
      </c>
      <c r="H43" s="41">
        <f>SUM(H35:H42)</f>
        <v>431.28</v>
      </c>
      <c r="I43" s="41">
        <f>SUM(I35:I42)</f>
        <v>0</v>
      </c>
      <c r="J43" s="41">
        <f>SUM(J35:J42)</f>
        <v>167231.07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75308.11</v>
      </c>
      <c r="G44" s="41">
        <f>G43+G33</f>
        <v>601.07000000000005</v>
      </c>
      <c r="H44" s="41">
        <f>H43+H33</f>
        <v>431.28</v>
      </c>
      <c r="I44" s="41">
        <f>I43+I33</f>
        <v>0</v>
      </c>
      <c r="J44" s="41">
        <f>J43+J33</f>
        <v>167231.07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417056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417056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3934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3934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404.27</v>
      </c>
      <c r="G88" s="18"/>
      <c r="H88" s="18"/>
      <c r="I88" s="18"/>
      <c r="J88" s="18">
        <v>8035.42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98.84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18382.099999999999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391.38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19177.75</v>
      </c>
      <c r="G103" s="41">
        <f>SUM(G88:G102)</f>
        <v>98.84</v>
      </c>
      <c r="H103" s="41">
        <f>SUM(H88:H102)</f>
        <v>0</v>
      </c>
      <c r="I103" s="41">
        <f>SUM(I88:I102)</f>
        <v>0</v>
      </c>
      <c r="J103" s="41">
        <f>SUM(J88:J102)</f>
        <v>8035.42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440167.75</v>
      </c>
      <c r="G104" s="41">
        <f>G52+G103</f>
        <v>98.84</v>
      </c>
      <c r="H104" s="41">
        <f>H52+H71+H86+H103</f>
        <v>0</v>
      </c>
      <c r="I104" s="41">
        <f>I52+I103</f>
        <v>0</v>
      </c>
      <c r="J104" s="41">
        <f>J52+J103</f>
        <v>8035.42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1545648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/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1545648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808.8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808.8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1546456.8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1823.82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1823.82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1823.82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1986624.55</v>
      </c>
      <c r="G185" s="47">
        <f>G104+G132+G161+G184</f>
        <v>1922.6599999999999</v>
      </c>
      <c r="H185" s="47">
        <f>H104+H132+H161+H184</f>
        <v>0</v>
      </c>
      <c r="I185" s="47">
        <f>I104+I132+I161+I184</f>
        <v>0</v>
      </c>
      <c r="J185" s="47">
        <f>J104+J132+J184</f>
        <v>23035.42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472806.34</v>
      </c>
      <c r="G189" s="18">
        <v>148160.54</v>
      </c>
      <c r="H189" s="18">
        <v>24658</v>
      </c>
      <c r="I189" s="18">
        <v>9772.18</v>
      </c>
      <c r="J189" s="18">
        <v>1321.98</v>
      </c>
      <c r="K189" s="18"/>
      <c r="L189" s="19">
        <f>SUM(F189:K189)</f>
        <v>656719.04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113591.22</v>
      </c>
      <c r="G190" s="18">
        <v>34874.67</v>
      </c>
      <c r="H190" s="18"/>
      <c r="I190" s="18">
        <v>2289</v>
      </c>
      <c r="J190" s="18">
        <v>260</v>
      </c>
      <c r="K190" s="18"/>
      <c r="L190" s="19">
        <f>SUM(F190:K190)</f>
        <v>151014.89000000001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4053.05</v>
      </c>
      <c r="G192" s="18">
        <v>314.83</v>
      </c>
      <c r="H192" s="18">
        <v>3122.5</v>
      </c>
      <c r="I192" s="18">
        <v>612.9</v>
      </c>
      <c r="J192" s="18"/>
      <c r="K192" s="18"/>
      <c r="L192" s="19">
        <f>SUM(F192:K192)</f>
        <v>8103.28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20957</v>
      </c>
      <c r="G194" s="18">
        <v>6434.2</v>
      </c>
      <c r="H194" s="18">
        <v>11695</v>
      </c>
      <c r="I194" s="18">
        <v>707.34</v>
      </c>
      <c r="J194" s="18"/>
      <c r="K194" s="18"/>
      <c r="L194" s="19">
        <f t="shared" ref="L194:L200" si="0">SUM(F194:K194)</f>
        <v>39793.539999999994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>
        <v>2061.9899999999998</v>
      </c>
      <c r="H195" s="18">
        <v>7277.5</v>
      </c>
      <c r="I195" s="18">
        <v>4403.2</v>
      </c>
      <c r="J195" s="18">
        <v>8244.94</v>
      </c>
      <c r="K195" s="18">
        <v>598.80999999999995</v>
      </c>
      <c r="L195" s="19">
        <f t="shared" si="0"/>
        <v>22586.44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3840</v>
      </c>
      <c r="G196" s="18">
        <v>362.28</v>
      </c>
      <c r="H196" s="18">
        <v>94304.54</v>
      </c>
      <c r="I196" s="18">
        <v>120.1</v>
      </c>
      <c r="J196" s="18"/>
      <c r="K196" s="18">
        <v>2415.12</v>
      </c>
      <c r="L196" s="19">
        <f t="shared" si="0"/>
        <v>101042.04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13817.22</v>
      </c>
      <c r="G197" s="18">
        <v>4242.1499999999996</v>
      </c>
      <c r="H197" s="18">
        <v>3257.29</v>
      </c>
      <c r="I197" s="18">
        <v>227.47</v>
      </c>
      <c r="J197" s="18">
        <v>1200</v>
      </c>
      <c r="K197" s="18">
        <v>470</v>
      </c>
      <c r="L197" s="19">
        <f t="shared" si="0"/>
        <v>23214.13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1699.96</v>
      </c>
      <c r="L198" s="19">
        <f t="shared" si="0"/>
        <v>1699.96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23544</v>
      </c>
      <c r="G199" s="18">
        <v>7228.46</v>
      </c>
      <c r="H199" s="18">
        <v>24135.86</v>
      </c>
      <c r="I199" s="18">
        <v>18038.27</v>
      </c>
      <c r="J199" s="18"/>
      <c r="K199" s="18"/>
      <c r="L199" s="19">
        <f t="shared" si="0"/>
        <v>72946.59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3142.34</v>
      </c>
      <c r="I200" s="18"/>
      <c r="J200" s="18"/>
      <c r="K200" s="18"/>
      <c r="L200" s="19">
        <f t="shared" si="0"/>
        <v>3142.34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2800</v>
      </c>
      <c r="G201" s="18">
        <v>217.5</v>
      </c>
      <c r="H201" s="18">
        <v>1014.13</v>
      </c>
      <c r="I201" s="18">
        <v>291.76</v>
      </c>
      <c r="J201" s="18"/>
      <c r="K201" s="18"/>
      <c r="L201" s="19">
        <f>SUM(F201:K201)</f>
        <v>4323.3900000000003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655408.83000000007</v>
      </c>
      <c r="G203" s="41">
        <f t="shared" si="1"/>
        <v>203896.62</v>
      </c>
      <c r="H203" s="41">
        <f t="shared" si="1"/>
        <v>172607.16</v>
      </c>
      <c r="I203" s="41">
        <f t="shared" si="1"/>
        <v>36462.22</v>
      </c>
      <c r="J203" s="41">
        <f t="shared" si="1"/>
        <v>11026.92</v>
      </c>
      <c r="K203" s="41">
        <f t="shared" si="1"/>
        <v>5183.8899999999994</v>
      </c>
      <c r="L203" s="41">
        <f t="shared" si="1"/>
        <v>1084585.6400000001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403892.12</v>
      </c>
      <c r="I207" s="18"/>
      <c r="J207" s="18"/>
      <c r="K207" s="18"/>
      <c r="L207" s="19">
        <f>SUM(F207:K207)</f>
        <v>403892.12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480</v>
      </c>
      <c r="G214" s="18">
        <v>45.29</v>
      </c>
      <c r="H214" s="18">
        <v>11788.07</v>
      </c>
      <c r="I214" s="18">
        <v>15.01</v>
      </c>
      <c r="J214" s="18"/>
      <c r="K214" s="18">
        <v>301.89</v>
      </c>
      <c r="L214" s="19">
        <f t="shared" si="2"/>
        <v>12630.26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12561.5</v>
      </c>
      <c r="I218" s="18"/>
      <c r="J218" s="18"/>
      <c r="K218" s="18"/>
      <c r="L218" s="19">
        <f t="shared" si="2"/>
        <v>12561.5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480</v>
      </c>
      <c r="G221" s="41">
        <f>SUM(G207:G220)</f>
        <v>45.29</v>
      </c>
      <c r="H221" s="41">
        <f>SUM(H207:H220)</f>
        <v>428241.69</v>
      </c>
      <c r="I221" s="41">
        <f>SUM(I207:I220)</f>
        <v>15.01</v>
      </c>
      <c r="J221" s="41">
        <f>SUM(J207:J220)</f>
        <v>0</v>
      </c>
      <c r="K221" s="41">
        <f t="shared" si="3"/>
        <v>301.89</v>
      </c>
      <c r="L221" s="41">
        <f t="shared" si="3"/>
        <v>429083.88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343136.72</v>
      </c>
      <c r="I225" s="18"/>
      <c r="J225" s="18"/>
      <c r="K225" s="18"/>
      <c r="L225" s="19">
        <f>SUM(F225:K225)</f>
        <v>343136.72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10393</v>
      </c>
      <c r="G226" s="18">
        <v>807.3</v>
      </c>
      <c r="H226" s="18">
        <v>3576.48</v>
      </c>
      <c r="I226" s="18"/>
      <c r="J226" s="18"/>
      <c r="K226" s="18"/>
      <c r="L226" s="19">
        <f>SUM(F226:K226)</f>
        <v>14776.779999999999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200</v>
      </c>
      <c r="G231" s="18">
        <v>15.52</v>
      </c>
      <c r="H231" s="18"/>
      <c r="I231" s="18"/>
      <c r="J231" s="18"/>
      <c r="K231" s="18"/>
      <c r="L231" s="19">
        <f t="shared" si="4"/>
        <v>215.52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480</v>
      </c>
      <c r="G232" s="18">
        <v>45.28</v>
      </c>
      <c r="H232" s="18">
        <v>11788.06</v>
      </c>
      <c r="I232" s="18">
        <v>15.02</v>
      </c>
      <c r="J232" s="18"/>
      <c r="K232" s="18">
        <v>301.89</v>
      </c>
      <c r="L232" s="19">
        <f t="shared" si="4"/>
        <v>12630.25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12561.5</v>
      </c>
      <c r="I236" s="18"/>
      <c r="J236" s="18"/>
      <c r="K236" s="18"/>
      <c r="L236" s="19">
        <f t="shared" si="4"/>
        <v>12561.5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11073</v>
      </c>
      <c r="G239" s="41">
        <f t="shared" si="5"/>
        <v>868.09999999999991</v>
      </c>
      <c r="H239" s="41">
        <f t="shared" si="5"/>
        <v>371062.75999999995</v>
      </c>
      <c r="I239" s="41">
        <f t="shared" si="5"/>
        <v>15.02</v>
      </c>
      <c r="J239" s="41">
        <f t="shared" si="5"/>
        <v>0</v>
      </c>
      <c r="K239" s="41">
        <f t="shared" si="5"/>
        <v>301.89</v>
      </c>
      <c r="L239" s="41">
        <f t="shared" si="5"/>
        <v>383320.77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31400</v>
      </c>
      <c r="I247" s="18"/>
      <c r="J247" s="18"/>
      <c r="K247" s="18"/>
      <c r="L247" s="19">
        <f t="shared" si="6"/>
        <v>31400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31400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31400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666961.83000000007</v>
      </c>
      <c r="G249" s="41">
        <f t="shared" si="8"/>
        <v>204810.01</v>
      </c>
      <c r="H249" s="41">
        <f t="shared" si="8"/>
        <v>1003311.6099999999</v>
      </c>
      <c r="I249" s="41">
        <f t="shared" si="8"/>
        <v>36492.25</v>
      </c>
      <c r="J249" s="41">
        <f t="shared" si="8"/>
        <v>11026.92</v>
      </c>
      <c r="K249" s="41">
        <f t="shared" si="8"/>
        <v>5787.67</v>
      </c>
      <c r="L249" s="41">
        <f t="shared" si="8"/>
        <v>1928390.29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15000</v>
      </c>
      <c r="L258" s="19">
        <f t="shared" si="9"/>
        <v>15000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15000</v>
      </c>
      <c r="L262" s="41">
        <f t="shared" si="9"/>
        <v>15000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666961.83000000007</v>
      </c>
      <c r="G263" s="42">
        <f t="shared" si="11"/>
        <v>204810.01</v>
      </c>
      <c r="H263" s="42">
        <f t="shared" si="11"/>
        <v>1003311.6099999999</v>
      </c>
      <c r="I263" s="42">
        <f t="shared" si="11"/>
        <v>36492.25</v>
      </c>
      <c r="J263" s="42">
        <f t="shared" si="11"/>
        <v>11026.92</v>
      </c>
      <c r="K263" s="42">
        <f t="shared" si="11"/>
        <v>20787.669999999998</v>
      </c>
      <c r="L263" s="42">
        <f t="shared" si="11"/>
        <v>1943390.29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>
        <v>6012.62</v>
      </c>
      <c r="K274" s="18"/>
      <c r="L274" s="19">
        <f t="shared" si="12"/>
        <v>6012.62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6012.62</v>
      </c>
      <c r="K282" s="42">
        <f t="shared" si="13"/>
        <v>0</v>
      </c>
      <c r="L282" s="41">
        <f t="shared" si="13"/>
        <v>6012.62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6012.62</v>
      </c>
      <c r="K330" s="41">
        <f t="shared" si="20"/>
        <v>0</v>
      </c>
      <c r="L330" s="41">
        <f t="shared" si="20"/>
        <v>6012.62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6012.62</v>
      </c>
      <c r="K344" s="47">
        <f>K330+K343</f>
        <v>0</v>
      </c>
      <c r="L344" s="41">
        <f>L330+L343</f>
        <v>6012.62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257</v>
      </c>
      <c r="I350" s="18">
        <v>1064.5899999999999</v>
      </c>
      <c r="J350" s="18"/>
      <c r="K350" s="18"/>
      <c r="L350" s="13">
        <f>SUM(F350:K350)</f>
        <v>1321.59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257</v>
      </c>
      <c r="I354" s="47">
        <f t="shared" si="22"/>
        <v>1064.5899999999999</v>
      </c>
      <c r="J354" s="47">
        <f t="shared" si="22"/>
        <v>0</v>
      </c>
      <c r="K354" s="47">
        <f t="shared" si="22"/>
        <v>0</v>
      </c>
      <c r="L354" s="47">
        <f t="shared" si="22"/>
        <v>1321.59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817.58</v>
      </c>
      <c r="G359" s="18"/>
      <c r="H359" s="18"/>
      <c r="I359" s="56">
        <f>SUM(F359:H359)</f>
        <v>817.58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247.01</v>
      </c>
      <c r="G360" s="63"/>
      <c r="H360" s="63"/>
      <c r="I360" s="56">
        <f>SUM(F360:H360)</f>
        <v>247.01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1064.5900000000001</v>
      </c>
      <c r="G361" s="47">
        <f>SUM(G359:G360)</f>
        <v>0</v>
      </c>
      <c r="H361" s="47">
        <f>SUM(H359:H360)</f>
        <v>0</v>
      </c>
      <c r="I361" s="47">
        <f>SUM(I359:I360)</f>
        <v>1064.5900000000001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15000</v>
      </c>
      <c r="H388" s="18">
        <v>482.72</v>
      </c>
      <c r="I388" s="18"/>
      <c r="J388" s="24" t="s">
        <v>312</v>
      </c>
      <c r="K388" s="24" t="s">
        <v>312</v>
      </c>
      <c r="L388" s="56">
        <f t="shared" si="26"/>
        <v>15482.72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5489.44</v>
      </c>
      <c r="I389" s="18"/>
      <c r="J389" s="24" t="s">
        <v>312</v>
      </c>
      <c r="K389" s="24" t="s">
        <v>312</v>
      </c>
      <c r="L389" s="56">
        <f t="shared" si="26"/>
        <v>5489.44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2063.2600000000002</v>
      </c>
      <c r="I390" s="18"/>
      <c r="J390" s="24" t="s">
        <v>312</v>
      </c>
      <c r="K390" s="24" t="s">
        <v>312</v>
      </c>
      <c r="L390" s="56">
        <f t="shared" si="26"/>
        <v>2063.2600000000002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8035.42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23035.42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15000</v>
      </c>
      <c r="H400" s="47">
        <f>H385+H393+H399</f>
        <v>8035.42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23035.42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28331.5</v>
      </c>
      <c r="I414" s="18"/>
      <c r="J414" s="18"/>
      <c r="K414" s="18"/>
      <c r="L414" s="56">
        <f t="shared" si="29"/>
        <v>28331.5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28331.5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28331.5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28331.5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28331.5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167231.07</v>
      </c>
      <c r="H431" s="18"/>
      <c r="I431" s="56">
        <f t="shared" ref="I431:I437" si="33">SUM(F431:H431)</f>
        <v>167231.07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167231.07</v>
      </c>
      <c r="H438" s="13">
        <f>SUM(H431:H437)</f>
        <v>0</v>
      </c>
      <c r="I438" s="13">
        <f>SUM(I431:I437)</f>
        <v>167231.07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167231.07</v>
      </c>
      <c r="H449" s="18"/>
      <c r="I449" s="56">
        <f>SUM(F449:H449)</f>
        <v>167231.07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167231.07</v>
      </c>
      <c r="H450" s="83">
        <f>SUM(H446:H449)</f>
        <v>0</v>
      </c>
      <c r="I450" s="83">
        <f>SUM(I446:I449)</f>
        <v>167231.07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167231.07</v>
      </c>
      <c r="H451" s="42">
        <f>H444+H450</f>
        <v>0</v>
      </c>
      <c r="I451" s="42">
        <f>I444+I450</f>
        <v>167231.07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28446.240000000002</v>
      </c>
      <c r="G455" s="18">
        <v>0</v>
      </c>
      <c r="H455" s="18">
        <v>6443.9</v>
      </c>
      <c r="I455" s="18"/>
      <c r="J455" s="18">
        <v>172527.15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1986624.55</v>
      </c>
      <c r="G458" s="18">
        <v>1922.66</v>
      </c>
      <c r="H458" s="18">
        <v>0</v>
      </c>
      <c r="I458" s="18"/>
      <c r="J458" s="18">
        <v>23035.42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1986624.55</v>
      </c>
      <c r="G460" s="53">
        <f>SUM(G458:G459)</f>
        <v>1922.66</v>
      </c>
      <c r="H460" s="53">
        <f>SUM(H458:H459)</f>
        <v>0</v>
      </c>
      <c r="I460" s="53">
        <f>SUM(I458:I459)</f>
        <v>0</v>
      </c>
      <c r="J460" s="53">
        <f>SUM(J458:J459)</f>
        <v>23035.42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1943390.29</v>
      </c>
      <c r="G462" s="18">
        <v>1321.59</v>
      </c>
      <c r="H462" s="18">
        <v>6012.62</v>
      </c>
      <c r="I462" s="18"/>
      <c r="J462" s="18">
        <v>28331.5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1943390.29</v>
      </c>
      <c r="G464" s="53">
        <f>SUM(G462:G463)</f>
        <v>1321.59</v>
      </c>
      <c r="H464" s="53">
        <f>SUM(H462:H463)</f>
        <v>6012.62</v>
      </c>
      <c r="I464" s="53">
        <f>SUM(I462:I463)</f>
        <v>0</v>
      </c>
      <c r="J464" s="53">
        <f>SUM(J462:J463)</f>
        <v>28331.5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71680.5</v>
      </c>
      <c r="G466" s="53">
        <f>(G455+G460)- G464</f>
        <v>601.07000000000016</v>
      </c>
      <c r="H466" s="53">
        <f>(H455+H460)- H464</f>
        <v>431.27999999999975</v>
      </c>
      <c r="I466" s="53">
        <f>(I455+I460)- I464</f>
        <v>0</v>
      </c>
      <c r="J466" s="53">
        <f>(J455+J460)- J464</f>
        <v>167231.07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104869.5</v>
      </c>
      <c r="G511" s="18">
        <v>32007.64</v>
      </c>
      <c r="H511" s="18"/>
      <c r="I511" s="18">
        <v>417.75</v>
      </c>
      <c r="J511" s="18"/>
      <c r="K511" s="18"/>
      <c r="L511" s="88">
        <f>SUM(F511:K511)</f>
        <v>137294.89000000001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10393</v>
      </c>
      <c r="G513" s="18">
        <v>807.3</v>
      </c>
      <c r="H513" s="18">
        <v>3576.48</v>
      </c>
      <c r="I513" s="18"/>
      <c r="J513" s="18"/>
      <c r="K513" s="18"/>
      <c r="L513" s="88">
        <f>SUM(F513:K513)</f>
        <v>14776.779999999999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115262.5</v>
      </c>
      <c r="G514" s="108">
        <f t="shared" ref="G514:L514" si="35">SUM(G511:G513)</f>
        <v>32814.94</v>
      </c>
      <c r="H514" s="108">
        <f t="shared" si="35"/>
        <v>3576.48</v>
      </c>
      <c r="I514" s="108">
        <f t="shared" si="35"/>
        <v>417.75</v>
      </c>
      <c r="J514" s="108">
        <f t="shared" si="35"/>
        <v>0</v>
      </c>
      <c r="K514" s="108">
        <f t="shared" si="35"/>
        <v>0</v>
      </c>
      <c r="L514" s="89">
        <f t="shared" si="35"/>
        <v>152071.67000000001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14028</v>
      </c>
      <c r="G516" s="18">
        <v>4306.8599999999997</v>
      </c>
      <c r="H516" s="18">
        <v>11506</v>
      </c>
      <c r="I516" s="18">
        <v>326.33999999999997</v>
      </c>
      <c r="J516" s="18"/>
      <c r="K516" s="18"/>
      <c r="L516" s="88">
        <f>SUM(F516:K516)</f>
        <v>30167.200000000001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14028</v>
      </c>
      <c r="G519" s="89">
        <f t="shared" ref="G519:L519" si="36">SUM(G516:G518)</f>
        <v>4306.8599999999997</v>
      </c>
      <c r="H519" s="89">
        <f t="shared" si="36"/>
        <v>11506</v>
      </c>
      <c r="I519" s="89">
        <f t="shared" si="36"/>
        <v>326.33999999999997</v>
      </c>
      <c r="J519" s="89">
        <f t="shared" si="36"/>
        <v>0</v>
      </c>
      <c r="K519" s="89">
        <f t="shared" si="36"/>
        <v>0</v>
      </c>
      <c r="L519" s="89">
        <f t="shared" si="36"/>
        <v>30167.200000000001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8176.72</v>
      </c>
      <c r="G521" s="18">
        <v>2720.6</v>
      </c>
      <c r="H521" s="18">
        <v>749.08</v>
      </c>
      <c r="I521" s="18">
        <v>325.38</v>
      </c>
      <c r="J521" s="18">
        <v>68.48</v>
      </c>
      <c r="K521" s="18">
        <v>106.79</v>
      </c>
      <c r="L521" s="88">
        <f>SUM(F521:K521)</f>
        <v>12147.05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1752.15</v>
      </c>
      <c r="G522" s="18">
        <v>582.99</v>
      </c>
      <c r="H522" s="18">
        <v>160.52000000000001</v>
      </c>
      <c r="I522" s="18">
        <v>69.72</v>
      </c>
      <c r="J522" s="18">
        <v>14.67</v>
      </c>
      <c r="K522" s="18">
        <v>22.88</v>
      </c>
      <c r="L522" s="88">
        <f>SUM(F522:K522)</f>
        <v>2602.9300000000003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1752.15</v>
      </c>
      <c r="G523" s="18">
        <v>282.99</v>
      </c>
      <c r="H523" s="18">
        <v>160.52000000000001</v>
      </c>
      <c r="I523" s="18">
        <v>69.72</v>
      </c>
      <c r="J523" s="18">
        <v>14.67</v>
      </c>
      <c r="K523" s="18">
        <v>22.88</v>
      </c>
      <c r="L523" s="88">
        <f>SUM(F523:K523)</f>
        <v>2302.9300000000003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11681.02</v>
      </c>
      <c r="G524" s="89">
        <f t="shared" ref="G524:L524" si="37">SUM(G521:G523)</f>
        <v>3586.58</v>
      </c>
      <c r="H524" s="89">
        <f t="shared" si="37"/>
        <v>1070.1200000000001</v>
      </c>
      <c r="I524" s="89">
        <f t="shared" si="37"/>
        <v>464.82000000000005</v>
      </c>
      <c r="J524" s="89">
        <f t="shared" si="37"/>
        <v>97.820000000000007</v>
      </c>
      <c r="K524" s="89">
        <f t="shared" si="37"/>
        <v>152.55000000000001</v>
      </c>
      <c r="L524" s="89">
        <f t="shared" si="37"/>
        <v>17052.91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140971.51999999999</v>
      </c>
      <c r="G535" s="89">
        <f t="shared" ref="G535:L535" si="40">G514+G519+G524+G529+G534</f>
        <v>40708.380000000005</v>
      </c>
      <c r="H535" s="89">
        <f t="shared" si="40"/>
        <v>16152.6</v>
      </c>
      <c r="I535" s="89">
        <f t="shared" si="40"/>
        <v>1208.9099999999999</v>
      </c>
      <c r="J535" s="89">
        <f t="shared" si="40"/>
        <v>97.820000000000007</v>
      </c>
      <c r="K535" s="89">
        <f t="shared" si="40"/>
        <v>152.55000000000001</v>
      </c>
      <c r="L535" s="89">
        <f t="shared" si="40"/>
        <v>199291.78000000003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137294.89000000001</v>
      </c>
      <c r="G539" s="87">
        <f>L516</f>
        <v>30167.200000000001</v>
      </c>
      <c r="H539" s="87">
        <f>L521</f>
        <v>12147.05</v>
      </c>
      <c r="I539" s="87">
        <f>L526</f>
        <v>0</v>
      </c>
      <c r="J539" s="87">
        <f>L531</f>
        <v>0</v>
      </c>
      <c r="K539" s="87">
        <f>SUM(F539:J539)</f>
        <v>179609.14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2602.9300000000003</v>
      </c>
      <c r="I540" s="87">
        <f>L527</f>
        <v>0</v>
      </c>
      <c r="J540" s="87">
        <f>L532</f>
        <v>0</v>
      </c>
      <c r="K540" s="87">
        <f>SUM(F540:J540)</f>
        <v>2602.9300000000003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14776.779999999999</v>
      </c>
      <c r="G541" s="87">
        <f>L518</f>
        <v>0</v>
      </c>
      <c r="H541" s="87">
        <f>L523</f>
        <v>2302.9300000000003</v>
      </c>
      <c r="I541" s="87">
        <f>L528</f>
        <v>0</v>
      </c>
      <c r="J541" s="87">
        <f>L533</f>
        <v>0</v>
      </c>
      <c r="K541" s="87">
        <f>SUM(F541:J541)</f>
        <v>17079.71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152071.67000000001</v>
      </c>
      <c r="G542" s="89">
        <f t="shared" si="41"/>
        <v>30167.200000000001</v>
      </c>
      <c r="H542" s="89">
        <f t="shared" si="41"/>
        <v>17052.91</v>
      </c>
      <c r="I542" s="89">
        <f t="shared" si="41"/>
        <v>0</v>
      </c>
      <c r="J542" s="89">
        <f t="shared" si="41"/>
        <v>0</v>
      </c>
      <c r="K542" s="89">
        <f t="shared" si="41"/>
        <v>199291.78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7546.72</v>
      </c>
      <c r="G552" s="18">
        <v>2316.7199999999998</v>
      </c>
      <c r="H552" s="18"/>
      <c r="I552" s="18"/>
      <c r="J552" s="18"/>
      <c r="K552" s="18"/>
      <c r="L552" s="88">
        <f>SUM(F552:K552)</f>
        <v>9863.44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7546.72</v>
      </c>
      <c r="G555" s="89">
        <f t="shared" si="43"/>
        <v>2316.7199999999998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9863.44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>
        <v>1871.25</v>
      </c>
      <c r="I557" s="18">
        <v>260</v>
      </c>
      <c r="J557" s="18"/>
      <c r="K557" s="18"/>
      <c r="L557" s="88">
        <f>SUM(F557:K557)</f>
        <v>2131.25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1871.25</v>
      </c>
      <c r="I560" s="194">
        <f t="shared" si="44"/>
        <v>260</v>
      </c>
      <c r="J560" s="194">
        <f t="shared" si="44"/>
        <v>0</v>
      </c>
      <c r="K560" s="194">
        <f t="shared" si="44"/>
        <v>0</v>
      </c>
      <c r="L560" s="194">
        <f t="shared" si="44"/>
        <v>2131.25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7546.72</v>
      </c>
      <c r="G561" s="89">
        <f t="shared" ref="G561:L561" si="45">G550+G555+G560</f>
        <v>2316.7199999999998</v>
      </c>
      <c r="H561" s="89">
        <f t="shared" si="45"/>
        <v>1871.25</v>
      </c>
      <c r="I561" s="89">
        <f t="shared" si="45"/>
        <v>260</v>
      </c>
      <c r="J561" s="89">
        <f t="shared" si="45"/>
        <v>0</v>
      </c>
      <c r="K561" s="89">
        <f t="shared" si="45"/>
        <v>0</v>
      </c>
      <c r="L561" s="89">
        <f t="shared" si="45"/>
        <v>11994.69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403892.12</v>
      </c>
      <c r="H565" s="18">
        <v>343136.72</v>
      </c>
      <c r="I565" s="87">
        <f>SUM(F565:H565)</f>
        <v>747028.84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3576.48</v>
      </c>
      <c r="I569" s="87">
        <f t="shared" si="46"/>
        <v>3576.48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v>12561.5</v>
      </c>
      <c r="J581" s="18">
        <v>12561.5</v>
      </c>
      <c r="K581" s="104">
        <f t="shared" ref="K581:K587" si="47">SUM(H581:J581)</f>
        <v>25123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3142.34</v>
      </c>
      <c r="I585" s="18"/>
      <c r="J585" s="18"/>
      <c r="K585" s="104">
        <f t="shared" si="47"/>
        <v>3142.34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3142.34</v>
      </c>
      <c r="I588" s="108">
        <f>SUM(I581:I587)</f>
        <v>12561.5</v>
      </c>
      <c r="J588" s="108">
        <f>SUM(J581:J587)</f>
        <v>12561.5</v>
      </c>
      <c r="K588" s="108">
        <f>SUM(K581:K587)</f>
        <v>28265.34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17039.54</v>
      </c>
      <c r="I594" s="18"/>
      <c r="J594" s="18"/>
      <c r="K594" s="104">
        <f>SUM(H594:J594)</f>
        <v>17039.54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17039.54</v>
      </c>
      <c r="I595" s="108">
        <f>SUM(I592:I594)</f>
        <v>0</v>
      </c>
      <c r="J595" s="108">
        <f>SUM(J592:J594)</f>
        <v>0</v>
      </c>
      <c r="K595" s="108">
        <f>SUM(K592:K594)</f>
        <v>17039.54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875</v>
      </c>
      <c r="G601" s="18">
        <v>67.97</v>
      </c>
      <c r="H601" s="18"/>
      <c r="I601" s="18"/>
      <c r="J601" s="18"/>
      <c r="K601" s="18"/>
      <c r="L601" s="88">
        <f>SUM(F601:K601)</f>
        <v>942.97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875</v>
      </c>
      <c r="G604" s="108">
        <f t="shared" si="48"/>
        <v>67.97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942.97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75308.11</v>
      </c>
      <c r="H607" s="109">
        <f>SUM(F44)</f>
        <v>75308.11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601.06999999999994</v>
      </c>
      <c r="H608" s="109">
        <f>SUM(G44)</f>
        <v>601.07000000000005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431.28</v>
      </c>
      <c r="H609" s="109">
        <f>SUM(H44)</f>
        <v>431.28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167231.07</v>
      </c>
      <c r="H611" s="109">
        <f>SUM(J44)</f>
        <v>167231.07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71680.5</v>
      </c>
      <c r="H612" s="109">
        <f>F466</f>
        <v>71680.5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601.07000000000005</v>
      </c>
      <c r="H613" s="109">
        <f>G466</f>
        <v>601.07000000000016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431.28</v>
      </c>
      <c r="H614" s="109">
        <f>H466</f>
        <v>431.27999999999975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167231.07</v>
      </c>
      <c r="H616" s="109">
        <f>J466</f>
        <v>167231.07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1986624.55</v>
      </c>
      <c r="H617" s="104">
        <f>SUM(F458)</f>
        <v>1986624.55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1922.6599999999999</v>
      </c>
      <c r="H618" s="104">
        <f>SUM(G458)</f>
        <v>1922.66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23035.42</v>
      </c>
      <c r="H621" s="104">
        <f>SUM(J458)</f>
        <v>23035.42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1943390.29</v>
      </c>
      <c r="H622" s="104">
        <f>SUM(F462)</f>
        <v>1943390.29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6012.62</v>
      </c>
      <c r="H623" s="104">
        <f>SUM(H462)</f>
        <v>6012.62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1064.5899999999999</v>
      </c>
      <c r="H624" s="104">
        <f>I361</f>
        <v>1064.5900000000001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1321.59</v>
      </c>
      <c r="H625" s="104">
        <f>SUM(G462)</f>
        <v>1321.59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23035.42</v>
      </c>
      <c r="H627" s="164">
        <f>SUM(J458)</f>
        <v>23035.42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28331.5</v>
      </c>
      <c r="H628" s="164">
        <f>SUM(J462)</f>
        <v>28331.5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167231.07</v>
      </c>
      <c r="H630" s="104">
        <f>SUM(G451)</f>
        <v>167231.07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167231.07</v>
      </c>
      <c r="H632" s="104">
        <f>SUM(I451)</f>
        <v>167231.07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8035.42</v>
      </c>
      <c r="H634" s="104">
        <f>H400</f>
        <v>8035.42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15000</v>
      </c>
      <c r="H635" s="104">
        <f>G400</f>
        <v>15000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23035.42</v>
      </c>
      <c r="H636" s="104">
        <f>L400</f>
        <v>23035.42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28265.34</v>
      </c>
      <c r="H637" s="104">
        <f>L200+L218+L236</f>
        <v>28265.34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17039.54</v>
      </c>
      <c r="H638" s="104">
        <f>(J249+J330)-(J247+J328)</f>
        <v>17039.54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3142.34</v>
      </c>
      <c r="H639" s="104">
        <f>H588</f>
        <v>3142.34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12561.5</v>
      </c>
      <c r="H640" s="104">
        <f>I588</f>
        <v>12561.5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12561.5</v>
      </c>
      <c r="H641" s="104">
        <f>J588</f>
        <v>12561.5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15000</v>
      </c>
      <c r="H645" s="104">
        <f>K258+K339</f>
        <v>15000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1091919.8500000003</v>
      </c>
      <c r="G650" s="19">
        <f>(L221+L301+L351)</f>
        <v>429083.88</v>
      </c>
      <c r="H650" s="19">
        <f>(L239+L320+L352)</f>
        <v>383320.77</v>
      </c>
      <c r="I650" s="19">
        <f>SUM(F650:H650)</f>
        <v>1904324.5000000005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98.84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98.84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3142.34</v>
      </c>
      <c r="G652" s="19">
        <f>(L218+L298)-(J218+J298)</f>
        <v>12561.5</v>
      </c>
      <c r="H652" s="19">
        <f>(L236+L317)-(J236+J317)</f>
        <v>12561.5</v>
      </c>
      <c r="I652" s="19">
        <f>SUM(F652:H652)</f>
        <v>28265.34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17982.510000000002</v>
      </c>
      <c r="G653" s="200">
        <f>SUM(G565:G577)+SUM(I592:I594)+L602</f>
        <v>403892.12</v>
      </c>
      <c r="H653" s="200">
        <f>SUM(H565:H577)+SUM(J592:J594)+L603</f>
        <v>346713.19999999995</v>
      </c>
      <c r="I653" s="19">
        <f>SUM(F653:H653)</f>
        <v>768587.83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1070696.1600000004</v>
      </c>
      <c r="G654" s="19">
        <f>G650-SUM(G651:G653)</f>
        <v>12630.260000000009</v>
      </c>
      <c r="H654" s="19">
        <f>H650-SUM(H651:H653)</f>
        <v>24046.070000000065</v>
      </c>
      <c r="I654" s="19">
        <f>I650-SUM(I651:I653)</f>
        <v>1107372.4900000005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46.16</v>
      </c>
      <c r="G655" s="249"/>
      <c r="H655" s="249"/>
      <c r="I655" s="19">
        <f>SUM(F655:H655)</f>
        <v>46.16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23195.32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23989.87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-12630.26</v>
      </c>
      <c r="H659" s="18">
        <v>-24046.07</v>
      </c>
      <c r="I659" s="19">
        <f>SUM(F659:H659)</f>
        <v>-36676.33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23195.32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23195.32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BE93-F4E2-4C39-ACA5-62079E55A11D}">
  <sheetPr>
    <tabColor indexed="20"/>
  </sheetPr>
  <dimension ref="A1:C52"/>
  <sheetViews>
    <sheetView workbookViewId="0">
      <selection activeCell="D40" sqref="D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 Castle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472806.34</v>
      </c>
      <c r="C9" s="230">
        <f>'DOE25'!G189+'DOE25'!G207+'DOE25'!G225+'DOE25'!G268+'DOE25'!G287+'DOE25'!G306</f>
        <v>148160.54</v>
      </c>
    </row>
    <row r="10" spans="1:3" x14ac:dyDescent="0.2">
      <c r="A10" t="s">
        <v>810</v>
      </c>
      <c r="B10" s="241">
        <v>467492.59</v>
      </c>
      <c r="C10" s="241">
        <v>146501.14000000001</v>
      </c>
    </row>
    <row r="11" spans="1:3" x14ac:dyDescent="0.2">
      <c r="A11" t="s">
        <v>811</v>
      </c>
      <c r="B11" s="241">
        <v>0</v>
      </c>
      <c r="C11" s="241">
        <f>$B$9*(B11/$B$9)</f>
        <v>0</v>
      </c>
    </row>
    <row r="12" spans="1:3" x14ac:dyDescent="0.2">
      <c r="A12" t="s">
        <v>812</v>
      </c>
      <c r="B12" s="241">
        <v>5313.75</v>
      </c>
      <c r="C12" s="241">
        <v>1659.4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472806.34</v>
      </c>
      <c r="C13" s="232">
        <f>SUM(C10:C12)</f>
        <v>148160.54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123984.22</v>
      </c>
      <c r="C18" s="230">
        <f>'DOE25'!G190+'DOE25'!G208+'DOE25'!G226+'DOE25'!G269+'DOE25'!G288+'DOE25'!G307</f>
        <v>35681.97</v>
      </c>
    </row>
    <row r="19" spans="1:3" x14ac:dyDescent="0.2">
      <c r="A19" t="s">
        <v>810</v>
      </c>
      <c r="B19" s="241">
        <v>97668</v>
      </c>
      <c r="C19" s="241">
        <v>28106.69</v>
      </c>
    </row>
    <row r="20" spans="1:3" x14ac:dyDescent="0.2">
      <c r="A20" t="s">
        <v>811</v>
      </c>
      <c r="B20" s="241">
        <v>26316.22</v>
      </c>
      <c r="C20" s="241">
        <v>7575.28</v>
      </c>
    </row>
    <row r="21" spans="1:3" x14ac:dyDescent="0.2">
      <c r="A21" t="s">
        <v>812</v>
      </c>
      <c r="B21" s="241">
        <v>0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123984.22</v>
      </c>
      <c r="C22" s="232">
        <f>SUM(C19:C21)</f>
        <v>35681.97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4053.05</v>
      </c>
      <c r="C36" s="236">
        <f>'DOE25'!G192+'DOE25'!G210+'DOE25'!G228+'DOE25'!G271+'DOE25'!G290+'DOE25'!G309</f>
        <v>314.83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>
        <v>2553.0500000000002</v>
      </c>
      <c r="C38" s="241">
        <v>198.31</v>
      </c>
    </row>
    <row r="39" spans="1:3" x14ac:dyDescent="0.2">
      <c r="A39" t="s">
        <v>812</v>
      </c>
      <c r="B39" s="241">
        <v>1500</v>
      </c>
      <c r="C39" s="241">
        <v>116.52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4053.05</v>
      </c>
      <c r="C40" s="232">
        <f>SUM(C37:C39)</f>
        <v>314.83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000E-AA83-4D37-8CDD-177C4713629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 Castle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1577642.83</v>
      </c>
      <c r="D5" s="20">
        <f>SUM('DOE25'!L189:L192)+SUM('DOE25'!L207:L210)+SUM('DOE25'!L225:L228)-F5-G5</f>
        <v>1576060.85</v>
      </c>
      <c r="E5" s="244"/>
      <c r="F5" s="256">
        <f>SUM('DOE25'!J189:J192)+SUM('DOE25'!J207:J210)+SUM('DOE25'!J225:J228)</f>
        <v>1581.98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39793.539999999994</v>
      </c>
      <c r="D6" s="20">
        <f>'DOE25'!L194+'DOE25'!L212+'DOE25'!L230-F6-G6</f>
        <v>39793.539999999994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22801.960000000003</v>
      </c>
      <c r="D7" s="20">
        <f>'DOE25'!L195+'DOE25'!L213+'DOE25'!L231-F7-G7</f>
        <v>13958.21</v>
      </c>
      <c r="E7" s="244"/>
      <c r="F7" s="256">
        <f>'DOE25'!J195+'DOE25'!J213+'DOE25'!J231</f>
        <v>8244.94</v>
      </c>
      <c r="G7" s="53">
        <f>'DOE25'!K195+'DOE25'!K213+'DOE25'!K231</f>
        <v>598.80999999999995</v>
      </c>
      <c r="H7" s="260"/>
    </row>
    <row r="8" spans="1:9" x14ac:dyDescent="0.2">
      <c r="A8" s="32">
        <v>2300</v>
      </c>
      <c r="B8" t="s">
        <v>833</v>
      </c>
      <c r="C8" s="246">
        <f t="shared" si="0"/>
        <v>68057.999999999985</v>
      </c>
      <c r="D8" s="244"/>
      <c r="E8" s="20">
        <f>'DOE25'!L196+'DOE25'!L214+'DOE25'!L232-F8-G8-D9-D11</f>
        <v>65039.099999999991</v>
      </c>
      <c r="F8" s="256">
        <f>'DOE25'!J196+'DOE25'!J214+'DOE25'!J232</f>
        <v>0</v>
      </c>
      <c r="G8" s="53">
        <f>'DOE25'!K196+'DOE25'!K214+'DOE25'!K232</f>
        <v>3018.8999999999996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19932.55</v>
      </c>
      <c r="D9" s="245">
        <v>19932.55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2950</v>
      </c>
      <c r="D10" s="244"/>
      <c r="E10" s="245">
        <v>2950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38312</v>
      </c>
      <c r="D11" s="245">
        <v>38312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23214.13</v>
      </c>
      <c r="D12" s="20">
        <f>'DOE25'!L197+'DOE25'!L215+'DOE25'!L233-F12-G12</f>
        <v>21544.13</v>
      </c>
      <c r="E12" s="244"/>
      <c r="F12" s="256">
        <f>'DOE25'!J197+'DOE25'!J215+'DOE25'!J233</f>
        <v>1200</v>
      </c>
      <c r="G12" s="53">
        <f>'DOE25'!K197+'DOE25'!K215+'DOE25'!K233</f>
        <v>470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1699.96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1699.96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72946.59</v>
      </c>
      <c r="D14" s="20">
        <f>'DOE25'!L199+'DOE25'!L217+'DOE25'!L235-F14-G14</f>
        <v>72946.59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28265.34</v>
      </c>
      <c r="D15" s="20">
        <f>'DOE25'!L200+'DOE25'!L218+'DOE25'!L236-F15-G15</f>
        <v>28265.34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4323.3900000000003</v>
      </c>
      <c r="D16" s="244"/>
      <c r="E16" s="20">
        <f>'DOE25'!L201+'DOE25'!L219+'DOE25'!L237-F16-G16</f>
        <v>4323.3900000000003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31400</v>
      </c>
      <c r="D22" s="244"/>
      <c r="E22" s="244"/>
      <c r="F22" s="256">
        <f>'DOE25'!L247+'DOE25'!L328</f>
        <v>31400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504.00999999999988</v>
      </c>
      <c r="D29" s="20">
        <f>'DOE25'!L350+'DOE25'!L351+'DOE25'!L352-'DOE25'!I359-F29-G29</f>
        <v>504.00999999999988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6012.62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6012.62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1811317.2200000002</v>
      </c>
      <c r="E33" s="247">
        <f>SUM(E5:E31)</f>
        <v>72312.489999999991</v>
      </c>
      <c r="F33" s="247">
        <f>SUM(F5:F31)</f>
        <v>48439.54</v>
      </c>
      <c r="G33" s="247">
        <f>SUM(G5:G31)</f>
        <v>5787.67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72312.489999999991</v>
      </c>
      <c r="E35" s="250"/>
    </row>
    <row r="36" spans="2:8" ht="12" thickTop="1" x14ac:dyDescent="0.2">
      <c r="B36" t="s">
        <v>846</v>
      </c>
      <c r="D36" s="20">
        <f>D33</f>
        <v>1811317.2200000002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F9B4-B570-4D9E-8CF9-4BF167FAD7D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75308.11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167231.07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228.32</v>
      </c>
      <c r="E12" s="95">
        <f>'DOE25'!H12</f>
        <v>431.28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372.75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75308.11</v>
      </c>
      <c r="D19" s="41">
        <f>SUM(D9:D18)</f>
        <v>601.06999999999994</v>
      </c>
      <c r="E19" s="41">
        <f>SUM(E9:E18)</f>
        <v>431.28</v>
      </c>
      <c r="F19" s="41">
        <f>SUM(F9:F18)</f>
        <v>0</v>
      </c>
      <c r="G19" s="41">
        <f>SUM(G9:G18)</f>
        <v>167231.07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659.6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938.25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2029.76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3627.6099999999997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18382</v>
      </c>
      <c r="D40" s="95">
        <f>'DOE25'!G41</f>
        <v>601.07000000000005</v>
      </c>
      <c r="E40" s="95">
        <f>'DOE25'!H41</f>
        <v>431.28</v>
      </c>
      <c r="F40" s="95">
        <f>'DOE25'!I41</f>
        <v>0</v>
      </c>
      <c r="G40" s="95">
        <f>'DOE25'!J41</f>
        <v>167231.07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53298.5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71680.5</v>
      </c>
      <c r="D42" s="41">
        <f>SUM(D34:D41)</f>
        <v>601.07000000000005</v>
      </c>
      <c r="E42" s="41">
        <f>SUM(E34:E41)</f>
        <v>431.28</v>
      </c>
      <c r="F42" s="41">
        <f>SUM(F34:F41)</f>
        <v>0</v>
      </c>
      <c r="G42" s="41">
        <f>SUM(G34:G41)</f>
        <v>167231.07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75308.11</v>
      </c>
      <c r="D43" s="41">
        <f>D42+D32</f>
        <v>601.07000000000005</v>
      </c>
      <c r="E43" s="41">
        <f>E42+E32</f>
        <v>431.28</v>
      </c>
      <c r="F43" s="41">
        <f>F42+F32</f>
        <v>0</v>
      </c>
      <c r="G43" s="41">
        <f>G42+G32</f>
        <v>167231.07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417056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3934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404.27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8035.42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98.84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18773.48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23111.75</v>
      </c>
      <c r="D54" s="130">
        <f>SUM(D49:D53)</f>
        <v>98.84</v>
      </c>
      <c r="E54" s="130">
        <f>SUM(E49:E53)</f>
        <v>0</v>
      </c>
      <c r="F54" s="130">
        <f>SUM(F49:F53)</f>
        <v>0</v>
      </c>
      <c r="G54" s="130">
        <f>SUM(G49:G53)</f>
        <v>8035.42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440167.75</v>
      </c>
      <c r="D55" s="22">
        <f>D48+D54</f>
        <v>98.84</v>
      </c>
      <c r="E55" s="22">
        <f>E48+E54</f>
        <v>0</v>
      </c>
      <c r="F55" s="22">
        <f>F48+F54</f>
        <v>0</v>
      </c>
      <c r="G55" s="22">
        <f>G48+G54</f>
        <v>8035.42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1545648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1545648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808.8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808.8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1546456.8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1823.82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1823.82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15000</v>
      </c>
    </row>
    <row r="96" spans="1:7" ht="12.75" thickTop="1" thickBot="1" x14ac:dyDescent="0.25">
      <c r="A96" s="33" t="s">
        <v>796</v>
      </c>
      <c r="C96" s="86">
        <f>C55+C73+C83+C95</f>
        <v>1986624.55</v>
      </c>
      <c r="D96" s="86">
        <f>D55+D73+D83+D95</f>
        <v>1922.6599999999999</v>
      </c>
      <c r="E96" s="86">
        <f>E55+E73+E83+E95</f>
        <v>0</v>
      </c>
      <c r="F96" s="86">
        <f>F55+F73+F83+F95</f>
        <v>0</v>
      </c>
      <c r="G96" s="86">
        <f>G55+G73+G95</f>
        <v>23035.42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1403747.8800000001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165791.67000000001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8103.28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1577642.83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39793.539999999994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22801.96</v>
      </c>
      <c r="D111" s="24" t="s">
        <v>312</v>
      </c>
      <c r="E111" s="95">
        <f>+('DOE25'!L274)+('DOE25'!L293)+('DOE25'!L312)</f>
        <v>6012.62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126302.54999999999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23214.13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1699.96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72946.59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28265.34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4323.3900000000003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1321.59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319347.46000000002</v>
      </c>
      <c r="D120" s="86">
        <f>SUM(D110:D119)</f>
        <v>1321.59</v>
      </c>
      <c r="E120" s="86">
        <f>SUM(E110:E119)</f>
        <v>6012.62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31400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23035.42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-8035.4199999999983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46400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1943390.29</v>
      </c>
      <c r="D137" s="86">
        <f>(D107+D120+D136)</f>
        <v>1321.59</v>
      </c>
      <c r="E137" s="86">
        <f>(E107+E120+E136)</f>
        <v>6012.62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A2CB-2D76-44E1-B362-F0A4E68FAF1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 Castle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23195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23195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1403748</v>
      </c>
      <c r="D10" s="182">
        <f>ROUND((C10/$C$28)*100,1)</f>
        <v>73.7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165792</v>
      </c>
      <c r="D11" s="182">
        <f>ROUND((C11/$C$28)*100,1)</f>
        <v>8.6999999999999993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8103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39794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28815</v>
      </c>
      <c r="D16" s="182">
        <f t="shared" si="0"/>
        <v>1.5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130626</v>
      </c>
      <c r="D17" s="182">
        <f t="shared" si="0"/>
        <v>6.9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23214</v>
      </c>
      <c r="D18" s="182">
        <f t="shared" si="0"/>
        <v>1.2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1700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72947</v>
      </c>
      <c r="D20" s="182">
        <f t="shared" si="0"/>
        <v>3.8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28265</v>
      </c>
      <c r="D21" s="182">
        <f t="shared" si="0"/>
        <v>1.5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1223.1600000000001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1904227.16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31400</v>
      </c>
    </row>
    <row r="30" spans="1:4" x14ac:dyDescent="0.2">
      <c r="B30" s="187" t="s">
        <v>760</v>
      </c>
      <c r="C30" s="180">
        <f>SUM(C28:C29)</f>
        <v>1935627.16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417056</v>
      </c>
      <c r="D35" s="182">
        <f t="shared" ref="D35:D40" si="1">ROUND((C35/$C$41)*100,1)</f>
        <v>20.9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31147.169999999984</v>
      </c>
      <c r="D36" s="182">
        <f t="shared" si="1"/>
        <v>1.6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1545648</v>
      </c>
      <c r="D37" s="182">
        <f t="shared" si="1"/>
        <v>77.400000000000006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809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1824</v>
      </c>
      <c r="D39" s="182">
        <f t="shared" si="1"/>
        <v>0.1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1996484.17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CFB9-504F-418C-9113-E3388BE9905F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New Castle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2011-10-24T12:48:51Z</cp:lastPrinted>
  <dcterms:created xsi:type="dcterms:W3CDTF">1997-12-04T19:04:30Z</dcterms:created>
  <dcterms:modified xsi:type="dcterms:W3CDTF">2025-01-10T20:14:52Z</dcterms:modified>
</cp:coreProperties>
</file>