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71F7D93-D49E-4F4D-B57A-1DE9EC981C0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55BD9A9-1D31-43C3-A951-38B9DAEE723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8" i="1" l="1"/>
  <c r="F113" i="1"/>
  <c r="F132" i="1"/>
  <c r="G128" i="1"/>
  <c r="G132" i="1" s="1"/>
  <c r="C37" i="10"/>
  <c r="C60" i="2"/>
  <c r="B2" i="13"/>
  <c r="F8" i="13"/>
  <c r="G8" i="13"/>
  <c r="L196" i="1"/>
  <c r="E8" i="13" s="1"/>
  <c r="L214" i="1"/>
  <c r="C17" i="10" s="1"/>
  <c r="L232" i="1"/>
  <c r="D39" i="13"/>
  <c r="F13" i="13"/>
  <c r="G13" i="13"/>
  <c r="L198" i="1"/>
  <c r="C114" i="2" s="1"/>
  <c r="L216" i="1"/>
  <c r="L234" i="1"/>
  <c r="F16" i="13"/>
  <c r="G16" i="13"/>
  <c r="L201" i="1"/>
  <c r="L219" i="1"/>
  <c r="E16" i="13" s="1"/>
  <c r="C16" i="13" s="1"/>
  <c r="L237" i="1"/>
  <c r="F5" i="13"/>
  <c r="G5" i="13"/>
  <c r="L189" i="1"/>
  <c r="L203" i="1" s="1"/>
  <c r="L190" i="1"/>
  <c r="L191" i="1"/>
  <c r="L192" i="1"/>
  <c r="L207" i="1"/>
  <c r="L208" i="1"/>
  <c r="L209" i="1"/>
  <c r="L210" i="1"/>
  <c r="L225" i="1"/>
  <c r="L239" i="1" s="1"/>
  <c r="L226" i="1"/>
  <c r="C11" i="10" s="1"/>
  <c r="L227" i="1"/>
  <c r="L228" i="1"/>
  <c r="F6" i="13"/>
  <c r="F33" i="13" s="1"/>
  <c r="G6" i="13"/>
  <c r="L194" i="1"/>
  <c r="C110" i="2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C113" i="2" s="1"/>
  <c r="L215" i="1"/>
  <c r="L233" i="1"/>
  <c r="F14" i="13"/>
  <c r="D14" i="13" s="1"/>
  <c r="C14" i="13" s="1"/>
  <c r="G14" i="13"/>
  <c r="L199" i="1"/>
  <c r="L217" i="1"/>
  <c r="C20" i="10" s="1"/>
  <c r="L235" i="1"/>
  <c r="F15" i="13"/>
  <c r="D15" i="13" s="1"/>
  <c r="C15" i="13" s="1"/>
  <c r="G15" i="13"/>
  <c r="L200" i="1"/>
  <c r="L218" i="1"/>
  <c r="L236" i="1"/>
  <c r="F17" i="13"/>
  <c r="G17" i="13"/>
  <c r="D17" i="13"/>
  <c r="C17" i="13" s="1"/>
  <c r="L243" i="1"/>
  <c r="F18" i="13"/>
  <c r="G18" i="13"/>
  <c r="D18" i="13"/>
  <c r="C18" i="13" s="1"/>
  <c r="L244" i="1"/>
  <c r="F19" i="13"/>
  <c r="G19" i="13"/>
  <c r="L245" i="1"/>
  <c r="C106" i="2" s="1"/>
  <c r="F29" i="13"/>
  <c r="G29" i="13"/>
  <c r="L350" i="1"/>
  <c r="D119" i="2" s="1"/>
  <c r="D120" i="2" s="1"/>
  <c r="D137" i="2" s="1"/>
  <c r="L351" i="1"/>
  <c r="L352" i="1"/>
  <c r="H651" i="1" s="1"/>
  <c r="I359" i="1"/>
  <c r="J282" i="1"/>
  <c r="J301" i="1"/>
  <c r="J320" i="1"/>
  <c r="K282" i="1"/>
  <c r="K330" i="1" s="1"/>
  <c r="K344" i="1" s="1"/>
  <c r="G31" i="13"/>
  <c r="G33" i="13" s="1"/>
  <c r="K301" i="1"/>
  <c r="K320" i="1"/>
  <c r="L268" i="1"/>
  <c r="E101" i="2" s="1"/>
  <c r="L269" i="1"/>
  <c r="E102" i="2" s="1"/>
  <c r="L270" i="1"/>
  <c r="L271" i="1"/>
  <c r="E104" i="2" s="1"/>
  <c r="L273" i="1"/>
  <c r="L274" i="1"/>
  <c r="E111" i="2"/>
  <c r="L275" i="1"/>
  <c r="E112" i="2" s="1"/>
  <c r="L276" i="1"/>
  <c r="L277" i="1"/>
  <c r="E114" i="2"/>
  <c r="L278" i="1"/>
  <c r="E115" i="2"/>
  <c r="L279" i="1"/>
  <c r="F652" i="1" s="1"/>
  <c r="I652" i="1" s="1"/>
  <c r="L280" i="1"/>
  <c r="L287" i="1"/>
  <c r="L288" i="1"/>
  <c r="L289" i="1"/>
  <c r="L301" i="1" s="1"/>
  <c r="L290" i="1"/>
  <c r="C13" i="10" s="1"/>
  <c r="L292" i="1"/>
  <c r="L293" i="1"/>
  <c r="L294" i="1"/>
  <c r="L295" i="1"/>
  <c r="E113" i="2" s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H652" i="1"/>
  <c r="L318" i="1"/>
  <c r="E117" i="2" s="1"/>
  <c r="L325" i="1"/>
  <c r="L326" i="1"/>
  <c r="L327" i="1"/>
  <c r="E106" i="2" s="1"/>
  <c r="L252" i="1"/>
  <c r="C32" i="10" s="1"/>
  <c r="L253" i="1"/>
  <c r="C124" i="2" s="1"/>
  <c r="L333" i="1"/>
  <c r="E123" i="2" s="1"/>
  <c r="L334" i="1"/>
  <c r="E124" i="2" s="1"/>
  <c r="L247" i="1"/>
  <c r="L328" i="1"/>
  <c r="E122" i="2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13" i="12"/>
  <c r="C9" i="12"/>
  <c r="B18" i="12"/>
  <c r="B22" i="12"/>
  <c r="C18" i="12"/>
  <c r="C22" i="12"/>
  <c r="A22" i="12"/>
  <c r="B1" i="12"/>
  <c r="L379" i="1"/>
  <c r="L380" i="1"/>
  <c r="L385" i="1" s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3" i="2"/>
  <c r="G54" i="2"/>
  <c r="F2" i="11"/>
  <c r="L603" i="1"/>
  <c r="H653" i="1" s="1"/>
  <c r="L602" i="1"/>
  <c r="G653" i="1" s="1"/>
  <c r="L601" i="1"/>
  <c r="L604" i="1" s="1"/>
  <c r="F653" i="1"/>
  <c r="I653" i="1" s="1"/>
  <c r="C40" i="10"/>
  <c r="F52" i="1"/>
  <c r="C35" i="10" s="1"/>
  <c r="G52" i="1"/>
  <c r="D48" i="2" s="1"/>
  <c r="G104" i="1"/>
  <c r="H52" i="1"/>
  <c r="H104" i="1" s="1"/>
  <c r="I52" i="1"/>
  <c r="F71" i="1"/>
  <c r="F86" i="1"/>
  <c r="F103" i="1"/>
  <c r="F104" i="1"/>
  <c r="F185" i="1" s="1"/>
  <c r="G617" i="1" s="1"/>
  <c r="J617" i="1" s="1"/>
  <c r="G103" i="1"/>
  <c r="H71" i="1"/>
  <c r="H86" i="1"/>
  <c r="H103" i="1"/>
  <c r="I103" i="1"/>
  <c r="I104" i="1" s="1"/>
  <c r="I185" i="1" s="1"/>
  <c r="G620" i="1" s="1"/>
  <c r="J620" i="1" s="1"/>
  <c r="J103" i="1"/>
  <c r="J104" i="1" s="1"/>
  <c r="G113" i="1"/>
  <c r="H113" i="1"/>
  <c r="H128" i="1"/>
  <c r="H132" i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L242" i="1"/>
  <c r="L324" i="1"/>
  <c r="E105" i="2" s="1"/>
  <c r="L246" i="1"/>
  <c r="C116" i="2" s="1"/>
  <c r="C25" i="10"/>
  <c r="L260" i="1"/>
  <c r="C134" i="2"/>
  <c r="L261" i="1"/>
  <c r="C26" i="10" s="1"/>
  <c r="L341" i="1"/>
  <c r="L342" i="1"/>
  <c r="E135" i="2" s="1"/>
  <c r="I655" i="1"/>
  <c r="I660" i="1"/>
  <c r="G652" i="1"/>
  <c r="I659" i="1"/>
  <c r="C6" i="10"/>
  <c r="C5" i="10"/>
  <c r="C42" i="10"/>
  <c r="L366" i="1"/>
  <c r="L367" i="1"/>
  <c r="L368" i="1"/>
  <c r="L374" i="1" s="1"/>
  <c r="G626" i="1" s="1"/>
  <c r="J626" i="1" s="1"/>
  <c r="L369" i="1"/>
  <c r="L370" i="1"/>
  <c r="L371" i="1"/>
  <c r="C29" i="10" s="1"/>
  <c r="L372" i="1"/>
  <c r="B2" i="10"/>
  <c r="L336" i="1"/>
  <c r="L337" i="1"/>
  <c r="E127" i="2" s="1"/>
  <c r="L338" i="1"/>
  <c r="L339" i="1"/>
  <c r="L343" i="1" s="1"/>
  <c r="K343" i="1"/>
  <c r="L511" i="1"/>
  <c r="F539" i="1" s="1"/>
  <c r="L512" i="1"/>
  <c r="L513" i="1"/>
  <c r="L514" i="1" s="1"/>
  <c r="F541" i="1"/>
  <c r="L516" i="1"/>
  <c r="G539" i="1"/>
  <c r="L517" i="1"/>
  <c r="G540" i="1"/>
  <c r="L518" i="1"/>
  <c r="G541" i="1" s="1"/>
  <c r="L521" i="1"/>
  <c r="H539" i="1" s="1"/>
  <c r="H542" i="1" s="1"/>
  <c r="L522" i="1"/>
  <c r="H540" i="1"/>
  <c r="L523" i="1"/>
  <c r="H541" i="1" s="1"/>
  <c r="L526" i="1"/>
  <c r="I539" i="1"/>
  <c r="L527" i="1"/>
  <c r="I540" i="1" s="1"/>
  <c r="L528" i="1"/>
  <c r="I541" i="1" s="1"/>
  <c r="L531" i="1"/>
  <c r="J539" i="1" s="1"/>
  <c r="L532" i="1"/>
  <c r="J540" i="1" s="1"/>
  <c r="L533" i="1"/>
  <c r="J541" i="1" s="1"/>
  <c r="K262" i="1"/>
  <c r="J262" i="1"/>
  <c r="I262" i="1"/>
  <c r="H262" i="1"/>
  <c r="G262" i="1"/>
  <c r="F262" i="1"/>
  <c r="A1" i="2"/>
  <c r="A2" i="2"/>
  <c r="C9" i="2"/>
  <c r="C19" i="2" s="1"/>
  <c r="D9" i="2"/>
  <c r="E9" i="2"/>
  <c r="F9" i="2"/>
  <c r="I431" i="1"/>
  <c r="I438" i="1" s="1"/>
  <c r="G632" i="1" s="1"/>
  <c r="J9" i="1"/>
  <c r="G9" i="2" s="1"/>
  <c r="C10" i="2"/>
  <c r="D10" i="2"/>
  <c r="E10" i="2"/>
  <c r="F10" i="2"/>
  <c r="F12" i="2"/>
  <c r="F19" i="2" s="1"/>
  <c r="F13" i="2"/>
  <c r="F14" i="2"/>
  <c r="F15" i="2"/>
  <c r="F16" i="2"/>
  <c r="F17" i="2"/>
  <c r="F18" i="2"/>
  <c r="I432" i="1"/>
  <c r="J10" i="1" s="1"/>
  <c r="G10" i="2" s="1"/>
  <c r="C11" i="2"/>
  <c r="C12" i="2"/>
  <c r="D12" i="2"/>
  <c r="D19" i="2" s="1"/>
  <c r="E12" i="2"/>
  <c r="I433" i="1"/>
  <c r="J12" i="1"/>
  <c r="G12" i="2"/>
  <c r="C13" i="2"/>
  <c r="D13" i="2"/>
  <c r="E13" i="2"/>
  <c r="I434" i="1"/>
  <c r="J13" i="1" s="1"/>
  <c r="G13" i="2" s="1"/>
  <c r="C14" i="2"/>
  <c r="D14" i="2"/>
  <c r="E14" i="2"/>
  <c r="I435" i="1"/>
  <c r="J14" i="1"/>
  <c r="G14" i="2"/>
  <c r="C16" i="2"/>
  <c r="D16" i="2"/>
  <c r="E16" i="2"/>
  <c r="C17" i="2"/>
  <c r="D17" i="2"/>
  <c r="E17" i="2"/>
  <c r="I436" i="1"/>
  <c r="J17" i="1"/>
  <c r="G17" i="2" s="1"/>
  <c r="C18" i="2"/>
  <c r="D18" i="2"/>
  <c r="E18" i="2"/>
  <c r="I437" i="1"/>
  <c r="J18" i="1" s="1"/>
  <c r="G18" i="2" s="1"/>
  <c r="C22" i="2"/>
  <c r="D22" i="2"/>
  <c r="E22" i="2"/>
  <c r="E32" i="2" s="1"/>
  <c r="E23" i="2"/>
  <c r="E24" i="2"/>
  <c r="E25" i="2"/>
  <c r="E28" i="2"/>
  <c r="E29" i="2"/>
  <c r="E30" i="2"/>
  <c r="E31" i="2"/>
  <c r="F22" i="2"/>
  <c r="I440" i="1"/>
  <c r="J23" i="1"/>
  <c r="G22" i="2"/>
  <c r="C23" i="2"/>
  <c r="C32" i="2" s="1"/>
  <c r="C24" i="2"/>
  <c r="C25" i="2"/>
  <c r="C26" i="2"/>
  <c r="C27" i="2"/>
  <c r="C28" i="2"/>
  <c r="C29" i="2"/>
  <c r="C30" i="2"/>
  <c r="C31" i="2"/>
  <c r="D23" i="2"/>
  <c r="F23" i="2"/>
  <c r="I441" i="1"/>
  <c r="J24" i="1" s="1"/>
  <c r="D24" i="2"/>
  <c r="F24" i="2"/>
  <c r="I442" i="1"/>
  <c r="J25" i="1" s="1"/>
  <c r="G24" i="2" s="1"/>
  <c r="D25" i="2"/>
  <c r="F25" i="2"/>
  <c r="F26" i="2"/>
  <c r="F27" i="2"/>
  <c r="D28" i="2"/>
  <c r="F28" i="2"/>
  <c r="D29" i="2"/>
  <c r="F29" i="2"/>
  <c r="D30" i="2"/>
  <c r="F30" i="2"/>
  <c r="D31" i="2"/>
  <c r="F31" i="2"/>
  <c r="I443" i="1"/>
  <c r="J32" i="1" s="1"/>
  <c r="G31" i="2" s="1"/>
  <c r="F32" i="2"/>
  <c r="C34" i="2"/>
  <c r="C42" i="2" s="1"/>
  <c r="C43" i="2" s="1"/>
  <c r="D34" i="2"/>
  <c r="E34" i="2"/>
  <c r="F34" i="2"/>
  <c r="C35" i="2"/>
  <c r="D35" i="2"/>
  <c r="D42" i="2" s="1"/>
  <c r="D43" i="2" s="1"/>
  <c r="E35" i="2"/>
  <c r="E42" i="2" s="1"/>
  <c r="E43" i="2" s="1"/>
  <c r="F35" i="2"/>
  <c r="C36" i="2"/>
  <c r="D36" i="2"/>
  <c r="E36" i="2"/>
  <c r="F36" i="2"/>
  <c r="I446" i="1"/>
  <c r="J37" i="1" s="1"/>
  <c r="C37" i="2"/>
  <c r="C38" i="2"/>
  <c r="C40" i="2"/>
  <c r="C41" i="2"/>
  <c r="D37" i="2"/>
  <c r="E37" i="2"/>
  <c r="F37" i="2"/>
  <c r="I447" i="1"/>
  <c r="J38" i="1"/>
  <c r="G37" i="2" s="1"/>
  <c r="D38" i="2"/>
  <c r="E38" i="2"/>
  <c r="F38" i="2"/>
  <c r="I448" i="1"/>
  <c r="J40" i="1" s="1"/>
  <c r="G39" i="2" s="1"/>
  <c r="D40" i="2"/>
  <c r="E40" i="2"/>
  <c r="F40" i="2"/>
  <c r="I449" i="1"/>
  <c r="J41" i="1" s="1"/>
  <c r="G40" i="2" s="1"/>
  <c r="D41" i="2"/>
  <c r="E41" i="2"/>
  <c r="F41" i="2"/>
  <c r="C49" i="2"/>
  <c r="C54" i="2" s="1"/>
  <c r="C50" i="2"/>
  <c r="C51" i="2"/>
  <c r="C53" i="2"/>
  <c r="E50" i="2"/>
  <c r="D51" i="2"/>
  <c r="D54" i="2" s="1"/>
  <c r="D52" i="2"/>
  <c r="D53" i="2"/>
  <c r="E51" i="2"/>
  <c r="F51" i="2"/>
  <c r="E53" i="2"/>
  <c r="F53" i="2"/>
  <c r="F54" i="2" s="1"/>
  <c r="F55" i="2" s="1"/>
  <c r="C58" i="2"/>
  <c r="C59" i="2"/>
  <c r="C61" i="2"/>
  <c r="D61" i="2"/>
  <c r="D62" i="2"/>
  <c r="E61" i="2"/>
  <c r="E62" i="2" s="1"/>
  <c r="F61" i="2"/>
  <c r="G61" i="2"/>
  <c r="G62" i="2" s="1"/>
  <c r="C62" i="2"/>
  <c r="F62" i="2"/>
  <c r="F64" i="2"/>
  <c r="F65" i="2"/>
  <c r="F68" i="2"/>
  <c r="F69" i="2"/>
  <c r="F70" i="2"/>
  <c r="F73" i="2" s="1"/>
  <c r="C64" i="2"/>
  <c r="C70" i="2" s="1"/>
  <c r="C73" i="2" s="1"/>
  <c r="C65" i="2"/>
  <c r="C66" i="2"/>
  <c r="C67" i="2"/>
  <c r="C68" i="2"/>
  <c r="E68" i="2"/>
  <c r="E70" i="2" s="1"/>
  <c r="E73" i="2" s="1"/>
  <c r="C69" i="2"/>
  <c r="D69" i="2"/>
  <c r="D70" i="2"/>
  <c r="D71" i="2"/>
  <c r="D73" i="2"/>
  <c r="E69" i="2"/>
  <c r="G69" i="2"/>
  <c r="G70" i="2" s="1"/>
  <c r="G73" i="2" s="1"/>
  <c r="C71" i="2"/>
  <c r="E71" i="2"/>
  <c r="C72" i="2"/>
  <c r="E72" i="2"/>
  <c r="C77" i="2"/>
  <c r="D77" i="2"/>
  <c r="D83" i="2" s="1"/>
  <c r="D80" i="2"/>
  <c r="D81" i="2"/>
  <c r="E79" i="2"/>
  <c r="E80" i="2"/>
  <c r="E81" i="2"/>
  <c r="C79" i="2"/>
  <c r="F79" i="2"/>
  <c r="C80" i="2"/>
  <c r="C81" i="2"/>
  <c r="C82" i="2"/>
  <c r="C83" i="2" s="1"/>
  <c r="F80" i="2"/>
  <c r="F81" i="2"/>
  <c r="C85" i="2"/>
  <c r="F85" i="2"/>
  <c r="F86" i="2"/>
  <c r="F95" i="2" s="1"/>
  <c r="F88" i="2"/>
  <c r="F89" i="2"/>
  <c r="F91" i="2"/>
  <c r="F92" i="2"/>
  <c r="F93" i="2"/>
  <c r="F94" i="2"/>
  <c r="C86" i="2"/>
  <c r="C95" i="2" s="1"/>
  <c r="D88" i="2"/>
  <c r="D95" i="2" s="1"/>
  <c r="E88" i="2"/>
  <c r="E89" i="2"/>
  <c r="E90" i="2"/>
  <c r="E95" i="2" s="1"/>
  <c r="E91" i="2"/>
  <c r="E92" i="2"/>
  <c r="E93" i="2"/>
  <c r="E94" i="2"/>
  <c r="G88" i="2"/>
  <c r="G95" i="2" s="1"/>
  <c r="C89" i="2"/>
  <c r="D89" i="2"/>
  <c r="D90" i="2"/>
  <c r="D91" i="2"/>
  <c r="D92" i="2"/>
  <c r="D93" i="2"/>
  <c r="D94" i="2"/>
  <c r="G89" i="2"/>
  <c r="C90" i="2"/>
  <c r="G90" i="2"/>
  <c r="C91" i="2"/>
  <c r="C92" i="2"/>
  <c r="C93" i="2"/>
  <c r="C94" i="2"/>
  <c r="C101" i="2"/>
  <c r="C107" i="2" s="1"/>
  <c r="C102" i="2"/>
  <c r="C105" i="2"/>
  <c r="D107" i="2"/>
  <c r="F107" i="2"/>
  <c r="G107" i="2"/>
  <c r="F120" i="2"/>
  <c r="G120" i="2"/>
  <c r="C122" i="2"/>
  <c r="D126" i="2"/>
  <c r="E126" i="2"/>
  <c r="F126" i="2"/>
  <c r="K411" i="1"/>
  <c r="K419" i="1"/>
  <c r="K425" i="1"/>
  <c r="L255" i="1"/>
  <c r="C127" i="2" s="1"/>
  <c r="L256" i="1"/>
  <c r="C128" i="2"/>
  <c r="L257" i="1"/>
  <c r="C129" i="2" s="1"/>
  <c r="E129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D150" i="2"/>
  <c r="E150" i="2"/>
  <c r="F150" i="2"/>
  <c r="G150" i="2"/>
  <c r="B151" i="2"/>
  <c r="C151" i="2"/>
  <c r="D151" i="2"/>
  <c r="E151" i="2"/>
  <c r="F151" i="2"/>
  <c r="G151" i="2" s="1"/>
  <c r="B152" i="2"/>
  <c r="C152" i="2"/>
  <c r="D152" i="2"/>
  <c r="E152" i="2"/>
  <c r="F152" i="2"/>
  <c r="G152" i="2"/>
  <c r="F490" i="1"/>
  <c r="B153" i="2" s="1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B156" i="2"/>
  <c r="E156" i="2"/>
  <c r="F156" i="2"/>
  <c r="G493" i="1"/>
  <c r="C156" i="2" s="1"/>
  <c r="H493" i="1"/>
  <c r="D156" i="2" s="1"/>
  <c r="I493" i="1"/>
  <c r="J493" i="1"/>
  <c r="F19" i="1"/>
  <c r="G19" i="1"/>
  <c r="G608" i="1" s="1"/>
  <c r="H19" i="1"/>
  <c r="G609" i="1" s="1"/>
  <c r="I19" i="1"/>
  <c r="G610" i="1" s="1"/>
  <c r="F33" i="1"/>
  <c r="G33" i="1"/>
  <c r="G44" i="1" s="1"/>
  <c r="H608" i="1" s="1"/>
  <c r="H33" i="1"/>
  <c r="I33" i="1"/>
  <c r="F43" i="1"/>
  <c r="G612" i="1" s="1"/>
  <c r="J612" i="1" s="1"/>
  <c r="G43" i="1"/>
  <c r="H43" i="1"/>
  <c r="H44" i="1" s="1"/>
  <c r="H609" i="1" s="1"/>
  <c r="I43" i="1"/>
  <c r="I44" i="1" s="1"/>
  <c r="H610" i="1" s="1"/>
  <c r="F44" i="1"/>
  <c r="H607" i="1" s="1"/>
  <c r="F169" i="1"/>
  <c r="F184" i="1" s="1"/>
  <c r="I169" i="1"/>
  <c r="I184" i="1" s="1"/>
  <c r="F175" i="1"/>
  <c r="G175" i="1"/>
  <c r="G184" i="1"/>
  <c r="H175" i="1"/>
  <c r="I175" i="1"/>
  <c r="J175" i="1"/>
  <c r="G635" i="1" s="1"/>
  <c r="J635" i="1" s="1"/>
  <c r="F180" i="1"/>
  <c r="G180" i="1"/>
  <c r="H180" i="1"/>
  <c r="H184" i="1" s="1"/>
  <c r="I180" i="1"/>
  <c r="F203" i="1"/>
  <c r="G203" i="1"/>
  <c r="H203" i="1"/>
  <c r="H249" i="1" s="1"/>
  <c r="H263" i="1" s="1"/>
  <c r="I203" i="1"/>
  <c r="I249" i="1" s="1"/>
  <c r="I263" i="1" s="1"/>
  <c r="J203" i="1"/>
  <c r="J249" i="1" s="1"/>
  <c r="K203" i="1"/>
  <c r="F221" i="1"/>
  <c r="F249" i="1" s="1"/>
  <c r="F263" i="1" s="1"/>
  <c r="G221" i="1"/>
  <c r="G249" i="1" s="1"/>
  <c r="G263" i="1" s="1"/>
  <c r="H221" i="1"/>
  <c r="I221" i="1"/>
  <c r="J221" i="1"/>
  <c r="K221" i="1"/>
  <c r="K249" i="1" s="1"/>
  <c r="K263" i="1" s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H28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L329" i="1" s="1"/>
  <c r="H329" i="1"/>
  <c r="H330" i="1" s="1"/>
  <c r="H344" i="1" s="1"/>
  <c r="I329" i="1"/>
  <c r="J329" i="1"/>
  <c r="K329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H400" i="1" s="1"/>
  <c r="H634" i="1" s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I426" i="1" s="1"/>
  <c r="J419" i="1"/>
  <c r="L421" i="1"/>
  <c r="L422" i="1"/>
  <c r="L423" i="1"/>
  <c r="L424" i="1"/>
  <c r="L425" i="1" s="1"/>
  <c r="F425" i="1"/>
  <c r="G425" i="1"/>
  <c r="H425" i="1"/>
  <c r="I425" i="1"/>
  <c r="J425" i="1"/>
  <c r="F438" i="1"/>
  <c r="G629" i="1" s="1"/>
  <c r="J629" i="1" s="1"/>
  <c r="G438" i="1"/>
  <c r="G630" i="1" s="1"/>
  <c r="H438" i="1"/>
  <c r="G631" i="1" s="1"/>
  <c r="J631" i="1" s="1"/>
  <c r="F444" i="1"/>
  <c r="G444" i="1"/>
  <c r="H444" i="1"/>
  <c r="F450" i="1"/>
  <c r="F451" i="1"/>
  <c r="H629" i="1" s="1"/>
  <c r="G450" i="1"/>
  <c r="G451" i="1"/>
  <c r="H630" i="1" s="1"/>
  <c r="H450" i="1"/>
  <c r="H451" i="1" s="1"/>
  <c r="H631" i="1" s="1"/>
  <c r="F460" i="1"/>
  <c r="G460" i="1"/>
  <c r="G466" i="1" s="1"/>
  <c r="H613" i="1" s="1"/>
  <c r="H460" i="1"/>
  <c r="H466" i="1" s="1"/>
  <c r="H614" i="1" s="1"/>
  <c r="J614" i="1" s="1"/>
  <c r="I460" i="1"/>
  <c r="J460" i="1"/>
  <c r="F464" i="1"/>
  <c r="F466" i="1" s="1"/>
  <c r="H612" i="1" s="1"/>
  <c r="G464" i="1"/>
  <c r="H464" i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K514" i="1"/>
  <c r="K535" i="1" s="1"/>
  <c r="F519" i="1"/>
  <c r="G519" i="1"/>
  <c r="H519" i="1"/>
  <c r="I519" i="1"/>
  <c r="J519" i="1"/>
  <c r="J535" i="1"/>
  <c r="K519" i="1"/>
  <c r="L519" i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H535" i="1"/>
  <c r="L547" i="1"/>
  <c r="L548" i="1"/>
  <c r="L549" i="1"/>
  <c r="L550" i="1" s="1"/>
  <c r="F550" i="1"/>
  <c r="F561" i="1" s="1"/>
  <c r="G550" i="1"/>
  <c r="G561" i="1" s="1"/>
  <c r="H550" i="1"/>
  <c r="I550" i="1"/>
  <c r="J550" i="1"/>
  <c r="J561" i="1"/>
  <c r="K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I588" i="1"/>
  <c r="H640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3" i="1"/>
  <c r="J633" i="1" s="1"/>
  <c r="G634" i="1"/>
  <c r="H639" i="1"/>
  <c r="G640" i="1"/>
  <c r="J640" i="1" s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C103" i="2"/>
  <c r="C104" i="2"/>
  <c r="F22" i="13"/>
  <c r="C22" i="13" s="1"/>
  <c r="C21" i="10"/>
  <c r="G639" i="1"/>
  <c r="J639" i="1"/>
  <c r="C115" i="2"/>
  <c r="F540" i="1"/>
  <c r="C19" i="10"/>
  <c r="J330" i="1"/>
  <c r="J344" i="1" s="1"/>
  <c r="G651" i="1"/>
  <c r="D29" i="13"/>
  <c r="C29" i="13" s="1"/>
  <c r="L354" i="1"/>
  <c r="G625" i="1" s="1"/>
  <c r="J625" i="1" s="1"/>
  <c r="F651" i="1"/>
  <c r="I651" i="1" s="1"/>
  <c r="J466" i="1"/>
  <c r="H616" i="1" s="1"/>
  <c r="F48" i="2"/>
  <c r="L534" i="1"/>
  <c r="H637" i="1"/>
  <c r="G613" i="1"/>
  <c r="J613" i="1" s="1"/>
  <c r="H561" i="1"/>
  <c r="K490" i="1"/>
  <c r="F330" i="1"/>
  <c r="F344" i="1"/>
  <c r="K426" i="1"/>
  <c r="G126" i="2"/>
  <c r="G136" i="2" s="1"/>
  <c r="E110" i="2"/>
  <c r="C23" i="10"/>
  <c r="E49" i="2"/>
  <c r="E54" i="2"/>
  <c r="F42" i="2"/>
  <c r="F43" i="2" s="1"/>
  <c r="I161" i="1"/>
  <c r="F31" i="13"/>
  <c r="D32" i="2"/>
  <c r="E19" i="2"/>
  <c r="H25" i="13"/>
  <c r="E13" i="13"/>
  <c r="C13" i="13"/>
  <c r="C25" i="13"/>
  <c r="H33" i="13"/>
  <c r="C27" i="10"/>
  <c r="I542" i="1" l="1"/>
  <c r="K541" i="1"/>
  <c r="K540" i="1"/>
  <c r="J607" i="1"/>
  <c r="J638" i="1"/>
  <c r="J630" i="1"/>
  <c r="H185" i="1"/>
  <c r="G619" i="1" s="1"/>
  <c r="J619" i="1" s="1"/>
  <c r="H650" i="1"/>
  <c r="H654" i="1" s="1"/>
  <c r="C8" i="13"/>
  <c r="E33" i="13"/>
  <c r="D35" i="13" s="1"/>
  <c r="J185" i="1"/>
  <c r="G23" i="2"/>
  <c r="G32" i="2" s="1"/>
  <c r="J33" i="1"/>
  <c r="K539" i="1"/>
  <c r="F542" i="1"/>
  <c r="D55" i="2"/>
  <c r="D96" i="2" s="1"/>
  <c r="C133" i="2"/>
  <c r="C36" i="10"/>
  <c r="J43" i="1"/>
  <c r="G36" i="2"/>
  <c r="G42" i="2" s="1"/>
  <c r="G43" i="2" s="1"/>
  <c r="C39" i="10"/>
  <c r="L561" i="1"/>
  <c r="J263" i="1"/>
  <c r="H638" i="1"/>
  <c r="G156" i="2"/>
  <c r="G19" i="2"/>
  <c r="C130" i="2"/>
  <c r="L400" i="1"/>
  <c r="E136" i="2"/>
  <c r="G185" i="1"/>
  <c r="G618" i="1" s="1"/>
  <c r="J618" i="1" s="1"/>
  <c r="C38" i="10"/>
  <c r="J610" i="1"/>
  <c r="G137" i="2"/>
  <c r="G542" i="1"/>
  <c r="L426" i="1"/>
  <c r="G628" i="1" s="1"/>
  <c r="J628" i="1" s="1"/>
  <c r="J609" i="1"/>
  <c r="F96" i="2"/>
  <c r="L249" i="1"/>
  <c r="L263" i="1" s="1"/>
  <c r="G622" i="1" s="1"/>
  <c r="J622" i="1" s="1"/>
  <c r="J634" i="1"/>
  <c r="J608" i="1"/>
  <c r="G153" i="2"/>
  <c r="J542" i="1"/>
  <c r="C18" i="10"/>
  <c r="C112" i="2"/>
  <c r="L221" i="1"/>
  <c r="G650" i="1" s="1"/>
  <c r="G654" i="1" s="1"/>
  <c r="J19" i="1"/>
  <c r="G611" i="1" s="1"/>
  <c r="L524" i="1"/>
  <c r="L535" i="1" s="1"/>
  <c r="E116" i="2"/>
  <c r="E120" i="2" s="1"/>
  <c r="E48" i="2"/>
  <c r="E55" i="2" s="1"/>
  <c r="E96" i="2" s="1"/>
  <c r="D19" i="13"/>
  <c r="C19" i="13" s="1"/>
  <c r="D12" i="13"/>
  <c r="C12" i="13" s="1"/>
  <c r="C123" i="2"/>
  <c r="C136" i="2" s="1"/>
  <c r="C15" i="10"/>
  <c r="D6" i="13"/>
  <c r="C6" i="13" s="1"/>
  <c r="D5" i="13"/>
  <c r="J184" i="1"/>
  <c r="E77" i="2"/>
  <c r="E83" i="2" s="1"/>
  <c r="C48" i="2"/>
  <c r="C55" i="2" s="1"/>
  <c r="C96" i="2" s="1"/>
  <c r="L282" i="1"/>
  <c r="C111" i="2"/>
  <c r="C120" i="2" s="1"/>
  <c r="C137" i="2" s="1"/>
  <c r="C16" i="10"/>
  <c r="C12" i="10"/>
  <c r="E103" i="2"/>
  <c r="E107" i="2" s="1"/>
  <c r="I450" i="1"/>
  <c r="I444" i="1"/>
  <c r="G615" i="1"/>
  <c r="J615" i="1" s="1"/>
  <c r="G330" i="1"/>
  <c r="G344" i="1" s="1"/>
  <c r="C10" i="10"/>
  <c r="C24" i="10"/>
  <c r="C117" i="2"/>
  <c r="F122" i="2"/>
  <c r="F136" i="2" s="1"/>
  <c r="F137" i="2" s="1"/>
  <c r="E137" i="2" l="1"/>
  <c r="I451" i="1"/>
  <c r="H632" i="1" s="1"/>
  <c r="J632" i="1" s="1"/>
  <c r="H662" i="1"/>
  <c r="H657" i="1"/>
  <c r="D38" i="10"/>
  <c r="K542" i="1"/>
  <c r="D31" i="13"/>
  <c r="C31" i="13" s="1"/>
  <c r="L330" i="1"/>
  <c r="L344" i="1" s="1"/>
  <c r="G623" i="1" s="1"/>
  <c r="J623" i="1" s="1"/>
  <c r="F650" i="1"/>
  <c r="G616" i="1"/>
  <c r="J616" i="1" s="1"/>
  <c r="J44" i="1"/>
  <c r="H611" i="1" s="1"/>
  <c r="C41" i="10"/>
  <c r="D36" i="10" s="1"/>
  <c r="C28" i="10"/>
  <c r="D15" i="10" s="1"/>
  <c r="J611" i="1"/>
  <c r="G662" i="1"/>
  <c r="G657" i="1"/>
  <c r="G627" i="1"/>
  <c r="J627" i="1" s="1"/>
  <c r="H636" i="1"/>
  <c r="G621" i="1"/>
  <c r="J621" i="1" s="1"/>
  <c r="G636" i="1"/>
  <c r="J636" i="1" s="1"/>
  <c r="C5" i="13"/>
  <c r="D33" i="13"/>
  <c r="D36" i="13" s="1"/>
  <c r="D16" i="10" l="1"/>
  <c r="D39" i="10"/>
  <c r="D24" i="10"/>
  <c r="D12" i="10"/>
  <c r="D18" i="10"/>
  <c r="D10" i="10"/>
  <c r="D40" i="10"/>
  <c r="D37" i="10"/>
  <c r="D35" i="10"/>
  <c r="F654" i="1"/>
  <c r="I650" i="1"/>
  <c r="I654" i="1" s="1"/>
  <c r="D21" i="10"/>
  <c r="D19" i="10"/>
  <c r="D23" i="10"/>
  <c r="C30" i="10"/>
  <c r="D22" i="10"/>
  <c r="D13" i="10"/>
  <c r="D26" i="10"/>
  <c r="D17" i="10"/>
  <c r="D27" i="10"/>
  <c r="D25" i="10"/>
  <c r="D11" i="10"/>
  <c r="D20" i="10"/>
  <c r="H646" i="1"/>
  <c r="I657" i="1" l="1"/>
  <c r="I662" i="1"/>
  <c r="C7" i="10" s="1"/>
  <c r="F662" i="1"/>
  <c r="C4" i="10" s="1"/>
  <c r="F657" i="1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5B2E373-F42D-403F-BDDC-6E51C2B7433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F59B8E9-185F-4782-A376-2CF62C1DC92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AB7EC99-B5A7-4409-8202-250607F8E17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D5812EB-6C05-458E-B49A-E59FBD97891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8885CA6-243E-4816-BEF5-B7456CFCA74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1B8C83C-BF7F-4E94-85DC-B0476C1B0BC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DE9623B-BBF1-4FB1-AC25-FB178790B4D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D86C4A1-FC49-4015-8A54-03283678F02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A481" authorId="0" shapeId="0" xr:uid="{C25CD879-56E3-4E67-BC47-1C3A5C58E62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8013E20-8EA8-4997-90FE-3240FAA65B1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A93D1D2-0066-4B8E-9A49-47A7C63C1F9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827F02A-3D6F-4B31-9189-7B95ABCFD24E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<sst xmlns="http://schemas.openxmlformats.org/spreadsheetml/2006/main" count="3868" uniqueCount="897">
  <si>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</si>
  <si>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</si>
  <si>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</si>
  <si>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</si>
  <si>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</si>
  <si>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</si>
  <si>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</si>
  <si>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</si>
  <si>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</si>
  <si>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</si>
  <si>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</si>
  <si>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</si>
  <si>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</si>
  <si>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</si>
  <si>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</si>
  <si>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</si>
  <si>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</si>
  <si>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</si>
  <si>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</si>
  <si>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</si>
  <si>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</si>
  <si>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</si>
  <si>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</si>
  <si>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</si>
  <si>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</si>
  <si>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</si>
  <si>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</si>
  <si>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</si>
  <si>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</si>
  <si>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</si>
  <si>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</si>
  <si>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</si>
  <si>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</si>
  <si>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</si>
  <si>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</si>
  <si>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</si>
  <si>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</si>
  <si>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</si>
  <si>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</si>
  <si>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</si>
  <si>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</si>
  <si>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</si>
  <si>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</si>
  <si>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</si>
  <si>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</si>
  <si>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</si>
  <si>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</si>
  <si>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</si>
  <si>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</si>
  <si>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</si>
  <si>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</si>
  <si>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</si>
  <si>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</si>
  <si>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</si>
  <si>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</si>
  <si>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</si>
  <si>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</si>
  <si>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</si>
  <si>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</si>
  <si>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</si>
  <si>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</si>
  <si>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</si>
  <si>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</si>
  <si>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</si>
  <si>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</si>
  <si>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</si>
  <si>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</si>
  <si>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</si>
  <si>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</si>
  <si>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</si>
  <si>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</si>
  <si>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</si>
  <si>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</si>
  <si>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</si>
  <si>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</si>
  <si>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</si>
  <si>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</si>
  <si>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</si>
  <si>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</si>
  <si>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</si>
  <si>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</si>
  <si>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</si>
  <si>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</si>
  <si>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</si>
  <si>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</si>
  <si>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</si>
  <si>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</si>
  <si>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</si>
  <si>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</si>
  <si>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</si>
  <si>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</si>
  <si>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</si>
  <si>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</si>
  <si>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</si>
  <si>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</si>
  <si>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</si>
  <si>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</si>
  <si>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</si>
  <si>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</si>
  <si>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</si>
  <si>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</si>
  <si>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</si>
  <si>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</si>
  <si>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</si>
  <si>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</si>
  <si>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</si>
  <si>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</si>
  <si>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</si>
  <si>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</si>
  <si>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</si>
  <si>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</si>
  <si>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</si>
  <si>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</si>
  <si>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</si>
  <si>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</si>
  <si>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</si>
  <si>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</si>
  <si>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</si>
  <si>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</si>
  <si>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</si>
  <si>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</si>
  <si>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</si>
  <si>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</si>
  <si>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</si>
  <si>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</si>
  <si>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</si>
  <si>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</si>
  <si>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</si>
  <si>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</si>
  <si>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</si>
  <si>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</si>
  <si>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</si>
  <si>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</si>
  <si>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</si>
  <si>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</si>
  <si>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</si>
  <si>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</si>
  <si>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</si>
  <si>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</si>
  <si>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</si>
  <si>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</si>
  <si>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</si>
  <si>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</si>
  <si>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</si>
  <si>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</si>
  <si>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</si>
  <si>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</si>
  <si>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</si>
  <si>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</si>
  <si>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</si>
  <si>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</si>
  <si>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</si>
  <si>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</si>
  <si>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</si>
  <si>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</si>
  <si>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</si>
  <si>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</si>
  <si>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</si>
  <si>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</si>
  <si>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</si>
  <si>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</si>
  <si>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</si>
  <si>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</si>
  <si>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</si>
  <si>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</si>
  <si>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</si>
  <si>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</si>
  <si>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</si>
  <si>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</si>
  <si>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</si>
  <si>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</si>
  <si>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</si>
  <si>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</si>
  <si>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</si>
  <si>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</si>
  <si>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</si>
  <si>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</si>
  <si>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</si>
  <si>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</si>
  <si>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</si>
  <si>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</si>
  <si>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</si>
  <si>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</si>
  <si>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</si>
  <si>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</si>
  <si>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</si>
  <si>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</si>
  <si>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</si>
  <si>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</si>
  <si>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</si>
  <si>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</si>
  <si>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</si>
  <si>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</si>
  <si>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</si>
  <si>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</si>
  <si>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</si>
  <si>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</si>
  <si>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</si>
  <si>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</si>
  <si>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</si>
  <si>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</si>
  <si>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</si>
  <si>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</si>
  <si>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</si>
  <si>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</si>
  <si>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</si>
  <si>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</si>
  <si>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</si>
  <si>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</si>
  <si>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</si>
  <si>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</si>
  <si>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</si>
  <si>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</si>
  <si>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</si>
  <si>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</si>
  <si>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</si>
  <si>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</si>
  <si>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</si>
  <si>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</si>
  <si>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</si>
  <si>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</si>
  <si>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</si>
  <si>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</si>
  <si>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</si>
  <si>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</si>
  <si>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</si>
  <si>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</si>
  <si>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</si>
  <si>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</si>
  <si>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</si>
  <si>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</si>
  <si>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</si>
  <si>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</si>
  <si>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</si>
  <si>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</si>
  <si>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</si>
  <si>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</si>
  <si>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</si>
  <si>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</si>
  <si>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</si>
  <si>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</si>
  <si>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</si>
  <si>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</si>
  <si>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</si>
  <si>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</si>
  <si>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</si>
  <si>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</si>
  <si>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</si>
  <si>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</si>
  <si>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</si>
  <si>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</si>
  <si>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</si>
  <si>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</si>
  <si>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</si>
  <si>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</si>
  <si>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</si>
  <si>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</si>
  <si>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</si>
  <si>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</si>
  <si>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</si>
  <si>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</si>
  <si>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</si>
  <si>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</si>
  <si>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</si>
  <si>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</si>
  <si>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</si>
  <si>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</si>
  <si>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</si>
  <si>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</si>
  <si>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</si>
  <si>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</si>
  <si>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</si>
  <si>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</si>
  <si>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</si>
  <si>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</si>
  <si>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</si>
  <si>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</si>
  <si>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</si>
  <si>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</si>
  <si>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</si>
  <si>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</si>
  <si>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</si>
  <si>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</si>
  <si>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</si>
  <si>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</si>
  <si>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</si>
  <si>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</si>
  <si>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</si>
  <si>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</si>
  <si>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</si>
  <si>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</si>
  <si>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</si>
  <si>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</si>
  <si>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</si>
  <si>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</si>
  <si>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</si>
  <si>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</si>
  <si>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</si>
  <si>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</si>
  <si>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</si>
  <si>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</si>
  <si>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</si>
  <si>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</si>
  <si>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</si>
  <si>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</si>
  <si>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</si>
  <si>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</si>
  <si>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</si>
  <si>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</si>
  <si>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</si>
  <si>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</si>
  <si>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</si>
  <si>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</si>
  <si>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</si>
  <si>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</si>
  <si>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</si>
  <si>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</si>
  <si>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</si>
  <si>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</si>
  <si>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</si>
  <si>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</si>
  <si>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</si>
  <si>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</si>
  <si>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</si>
  <si>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</si>
  <si>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</si>
  <si>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</si>
  <si>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</si>
  <si>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</si>
  <si>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</si>
  <si>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</si>
  <si>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</si>
  <si>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</si>
  <si>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</si>
  <si>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</si>
  <si>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</si>
  <si>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</si>
  <si>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</si>
  <si>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</si>
  <si>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</si>
  <si>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</si>
  <si>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</si>
  <si>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</si>
  <si>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</si>
  <si>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</si>
  <si>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</si>
  <si>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</si>
  <si>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</si>
  <si>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</si>
  <si>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</si>
  <si>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</si>
  <si>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</si>
  <si>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</si>
  <si>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</si>
  <si>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</si>
  <si>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</si>
  <si>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</si>
  <si>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</si>
  <si>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</si>
  <si>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</si>
  <si>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</si>
  <si>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</si>
  <si>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</si>
  <si>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</si>
  <si>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</si>
  <si>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</si>
  <si>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</si>
  <si>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</si>
  <si>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</si>
  <si>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</si>
  <si>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</si>
  <si>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</si>
  <si>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</si>
  <si>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</si>
  <si>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</si>
  <si>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</si>
  <si>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</si>
  <si>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</si>
  <si>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</si>
  <si>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</si>
  <si>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</si>
  <si>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</si>
  <si>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</si>
  <si>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</si>
  <si>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</si>
  <si>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</si>
  <si>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</si>
  <si>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</si>
  <si>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</si>
  <si>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</si>
  <si>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</si>
  <si>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</si>
  <si>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</si>
  <si>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</si>
  <si>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</si>
  <si>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</si>
  <si>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</si>
  <si>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</si>
  <si>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</si>
  <si>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</si>
  <si>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</si>
  <si>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</si>
  <si>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</si>
  <si>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</si>
  <si>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</si>
  <si>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</si>
  <si>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</si>
  <si>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</si>
  <si>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</si>
  <si>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</si>
  <si>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</si>
  <si>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</si>
  <si>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</si>
  <si>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</si>
  <si>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</si>
  <si>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</si>
  <si>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</si>
  <si>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</si>
  <si>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</si>
  <si>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</si>
  <si>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</si>
  <si>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</si>
  <si>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</si>
  <si>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</si>
  <si>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</si>
  <si>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</si>
  <si>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</si>
  <si>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</si>
  <si>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</si>
  <si>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</si>
  <si>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</si>
  <si>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</si>
  <si>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</si>
  <si>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</si>
  <si>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</si>
  <si>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</si>
  <si>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</si>
  <si>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</si>
  <si>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</si>
  <si>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</si>
  <si>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</si>
  <si>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</si>
  <si>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</si>
  <si>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</si>
  <si>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</si>
  <si>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</si>
  <si>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</si>
  <si>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</si>
  <si>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</si>
  <si>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</si>
  <si>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</si>
  <si>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</si>
  <si>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</si>
  <si>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</si>
  <si>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</si>
  <si>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</si>
  <si>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</si>
  <si>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</si>
  <si>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</si>
  <si>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</si>
  <si>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</si>
  <si>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</si>
  <si>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</si>
  <si>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</si>
  <si>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</si>
  <si>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</si>
  <si>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</si>
  <si>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</si>
  <si>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</si>
  <si>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</si>
  <si>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</si>
  <si>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</si>
  <si>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</si>
  <si>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</si>
  <si>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</si>
  <si>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</si>
  <si>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</si>
  <si>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</si>
  <si>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</si>
  <si>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</si>
  <si>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</si>
  <si>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</si>
  <si>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</si>
  <si>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</si>
  <si>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</si>
  <si>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</si>
  <si>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</si>
  <si>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</si>
  <si>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</si>
  <si>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</si>
  <si>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</si>
  <si>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</si>
  <si>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</si>
  <si>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</si>
  <si>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</si>
  <si>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</si>
  <si>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</si>
  <si>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</si>
  <si>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</si>
  <si>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</si>
  <si>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</si>
  <si>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</si>
  <si>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</si>
  <si>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</si>
  <si>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</si>
  <si>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</si>
  <si>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</si>
  <si>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</si>
  <si>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</si>
  <si>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</si>
  <si>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</si>
  <si>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</si>
  <si>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</si>
  <si>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</si>
  <si>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</si>
  <si>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</si>
  <si>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</si>
  <si>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</si>
  <si>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</si>
  <si>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</si>
  <si>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</si>
  <si>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</si>
  <si>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</si>
  <si>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</si>
  <si>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</si>
  <si>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</si>
  <si>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</si>
  <si>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</si>
  <si>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</si>
  <si>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</si>
  <si>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</si>
  <si>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</si>
  <si>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</si>
  <si>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</si>
  <si>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</si>
  <si>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</si>
  <si>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</si>
  <si>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</si>
  <si>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</si>
  <si>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</si>
  <si>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</si>
  <si>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</si>
  <si>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</si>
  <si>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</si>
  <si>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</si>
  <si>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</si>
  <si>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</si>
  <si>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</si>
  <si>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</si>
  <si>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</si>
  <si>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</si>
  <si>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</si>
  <si>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</si>
  <si>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</si>
  <si>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</si>
  <si>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</si>
  <si>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</si>
  <si>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</si>
  <si>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</si>
  <si>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</si>
  <si>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</si>
  <si>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</si>
  <si>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</si>
  <si>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</si>
  <si>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</si>
  <si>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</si>
  <si>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</si>
  <si>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</si>
  <si>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</si>
  <si>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</si>
  <si>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</si>
  <si>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</si>
  <si>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</si>
  <si>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</si>
  <si>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</si>
  <si>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</si>
  <si>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</si>
  <si>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</si>
  <si>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</si>
  <si>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</si>
  <si>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</si>
  <si>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</si>
  <si>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</si>
  <si>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</si>
  <si>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</si>
  <si>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</si>
  <si>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</si>
  <si>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</si>
  <si>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</si>
  <si>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</si>
  <si>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</si>
  <si>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</si>
  <si>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</si>
  <si>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</si>
  <si>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</si>
  <si>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</si>
  <si>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</si>
  <si>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</si>
  <si>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</si>
  <si>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</si>
  <si>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</si>
  <si>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</si>
  <si>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</si>
  <si>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</si>
  <si>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</si>
  <si>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</si>
  <si>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</si>
  <si>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</si>
  <si>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</si>
  <si>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</si>
  <si>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</si>
  <si>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</si>
  <si>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</si>
  <si>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</si>
  <si>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</si>
  <si>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</si>
  <si>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</si>
  <si>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</si>
  <si>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</si>
  <si>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</si>
  <si>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</si>
  <si>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</si>
  <si>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</si>
  <si>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</si>
  <si>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</si>
  <si>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</si>
  <si>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</si>
  <si>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</si>
  <si>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</si>
  <si>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</si>
  <si>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</si>
  <si>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</si>
  <si>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</si>
  <si>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</si>
  <si>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</si>
  <si>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</si>
  <si>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</si>
  <si>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</si>
  <si>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</si>
  <si>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</si>
  <si>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</si>
  <si>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</si>
  <si>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</si>
  <si>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</si>
  <si>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</si>
  <si>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</si>
  <si>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</si>
  <si>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</si>
  <si>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</si>
  <si>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</si>
  <si>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</si>
  <si>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</si>
  <si>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</si>
  <si>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</si>
  <si>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</si>
  <si>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</si>
  <si>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</si>
  <si>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</si>
  <si>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</si>
  <si>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</si>
  <si>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</si>
  <si>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</si>
  <si>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</si>
  <si>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</si>
  <si>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</si>
  <si>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</si>
  <si>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</si>
  <si>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</si>
  <si>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</si>
  <si>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</si>
  <si>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</si>
  <si>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</si>
  <si>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</si>
  <si>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</si>
  <si>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</si>
  <si>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</si>
  <si>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</si>
  <si>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</si>
  <si>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</si>
  <si>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</si>
  <si>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</si>
  <si>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</si>
  <si>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</si>
  <si>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</si>
  <si>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</si>
  <si>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</si>
  <si>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</si>
  <si>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</si>
  <si>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</si>
  <si>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</si>
  <si>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</si>
  <si>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</si>
  <si>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</si>
  <si>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</si>
  <si>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</si>
  <si>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</si>
  <si>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</si>
  <si>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</si>
  <si>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</si>
  <si>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</si>
  <si>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</si>
  <si>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</si>
  <si>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</si>
  <si>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</si>
  <si>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</si>
  <si>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</si>
  <si>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</si>
  <si>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</si>
  <si>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</si>
  <si>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</si>
  <si>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</si>
  <si>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</si>
  <si>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</si>
  <si>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</si>
  <si>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</si>
  <si>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</si>
  <si>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</si>
  <si>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</si>
  <si>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</si>
  <si>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</si>
  <si>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</si>
  <si>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</si>
  <si>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</si>
  <si>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</si>
  <si>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</si>
  <si>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</si>
  <si>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</si>
  <si>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</si>
  <si>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</si>
  <si>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</si>
  <si>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</si>
  <si>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</si>
  <si>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</si>
  <si>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</si>
  <si>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</si>
  <si>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</si>
  <si>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</si>
  <si>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</si>
  <si>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</si>
  <si>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</si>
  <si>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</si>
  <si>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</si>
  <si>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</si>
  <si>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</si>
  <si>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</si>
  <si>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</si>
  <si>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</si>
  <si>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</si>
  <si>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</si>
  <si>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</si>
  <si>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</si>
  <si>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</si>
  <si>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</si>
  <si>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</si>
  <si>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</si>
  <si>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</si>
  <si>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</si>
  <si>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</si>
  <si>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</si>
  <si>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</si>
  <si>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</si>
  <si>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</si>
  <si>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</si>
  <si>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</si>
  <si>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</si>
  <si>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</si>
  <si>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</si>
  <si>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</si>
  <si>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</si>
  <si>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</si>
  <si>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</si>
  <si>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</si>
  <si>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</si>
  <si>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</si>
  <si>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</si>
  <si>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</si>
  <si>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</si>
  <si>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</si>
  <si>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</si>
  <si>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</si>
  <si>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</si>
  <si>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</si>
  <si>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</si>
  <si>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</si>
  <si>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</si>
  <si>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</si>
  <si>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</si>
  <si>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</si>
  <si>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</si>
  <si>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</si>
  <si>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</si>
  <si>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</si>
  <si>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</si>
  <si>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</si>
  <si>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</si>
  <si>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</si>
  <si>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</si>
  <si>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</si>
  <si>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</si>
  <si>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</si>
  <si>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</si>
  <si>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</si>
  <si>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</si>
  <si>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</si>
  <si>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</si>
  <si>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</si>
  <si>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</si>
  <si>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</si>
  <si>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</si>
  <si>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</si>
  <si>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</si>
  <si>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</si>
  <si>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</si>
  <si>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</si>
  <si>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</si>
  <si>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</si>
  <si>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</si>
  <si>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</si>
  <si>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</si>
  <si>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</si>
  <si>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</si>
  <si>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</si>
  <si>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</si>
  <si>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</si>
  <si>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</si>
  <si>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</si>
  <si>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</si>
  <si>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</si>
  <si>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</si>
  <si>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</si>
  <si>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</si>
  <si>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</si>
  <si>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</si>
  <si>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</si>
  <si>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</si>
  <si>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</si>
  <si>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</si>
  <si>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</si>
  <si>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</si>
  <si>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</si>
  <si>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</si>
  <si>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</si>
  <si>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</si>
  <si>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</si>
  <si>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</si>
  <si>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</si>
  <si>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</si>
  <si>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</si>
  <si>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</si>
  <si>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</si>
  <si>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</si>
  <si>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</si>
  <si>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</si>
  <si>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</si>
  <si>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</si>
  <si>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</si>
  <si>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</si>
  <si>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</si>
  <si>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</si>
  <si>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</si>
  <si>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</si>
  <si>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</si>
  <si>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</si>
  <si>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</si>
  <si>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</si>
  <si>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</si>
  <si>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</si>
  <si>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</si>
  <si>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</si>
  <si>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</si>
  <si>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</si>
  <si>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</si>
  <si>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</si>
  <si>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</si>
  <si>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</si>
  <si>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</si>
  <si>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</si>
  <si>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</si>
  <si>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</si>
  <si>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</si>
  <si>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</si>
  <si>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</si>
  <si>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</si>
  <si>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</si>
  <si>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</si>
  <si>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</si>
  <si>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</si>
  <si>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</si>
  <si>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</si>
  <si>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</si>
  <si>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</si>
  <si>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</si>
  <si>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</si>
  <si>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</si>
  <si>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Newfields School District</t>
  </si>
  <si>
    <t>8/2000</t>
  </si>
  <si>
    <t>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</si>
</sst>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94F3-0C22-4515-BA96-489869A9051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572" sqref="H57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387</v>
      </c>
      <c r="C2" s="21">
        <v>387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199398.01</v>
      </c>
      <c r="G9" s="18">
        <v>5707.85</v>
      </c>
      <c r="H9" s="18"/>
      <c r="I9" s="18"/>
      <c r="J9" s="67">
        <f>SUM(I431)</f>
        <v>12848.62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5465.39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204863.40000000002</v>
      </c>
      <c r="G19" s="41">
        <f>SUM(G9:G18)</f>
        <v>5707.85</v>
      </c>
      <c r="H19" s="41">
        <f>SUM(H9:H18)</f>
        <v>0</v>
      </c>
      <c r="I19" s="41">
        <f>SUM(I9:I18)</f>
        <v>0</v>
      </c>
      <c r="J19" s="41">
        <f>SUM(J9:J18)</f>
        <v>12848.62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 t="s">
        <v>310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11519.03</v>
      </c>
      <c r="G24" s="18">
        <v>-14.72</v>
      </c>
      <c r="H24" s="18">
        <v>-11504.31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107833.36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18896.2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30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138248.59</v>
      </c>
      <c r="G33" s="41">
        <f>SUM(G23:G32)</f>
        <v>-14.72</v>
      </c>
      <c r="H33" s="41">
        <f>SUM(H23:H32)</f>
        <v>-11474.31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5722.57</v>
      </c>
      <c r="H41" s="18">
        <v>11474.31</v>
      </c>
      <c r="I41" s="18"/>
      <c r="J41" s="13">
        <f>SUM(I449)</f>
        <v>12848.62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66614.81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66614.81</v>
      </c>
      <c r="G43" s="41">
        <f>SUM(G35:G42)</f>
        <v>5722.57</v>
      </c>
      <c r="H43" s="41">
        <f>SUM(H35:H42)</f>
        <v>11474.31</v>
      </c>
      <c r="I43" s="41">
        <f>SUM(I35:I42)</f>
        <v>0</v>
      </c>
      <c r="J43" s="41">
        <f>SUM(J35:J42)</f>
        <v>12848.62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204863.4</v>
      </c>
      <c r="G44" s="41">
        <f>G43+G33</f>
        <v>5707.8499999999995</v>
      </c>
      <c r="H44" s="41">
        <f>H43+H33</f>
        <v>0</v>
      </c>
      <c r="I44" s="41">
        <f>I43+I33</f>
        <v>0</v>
      </c>
      <c r="J44" s="41">
        <f>J43+J33</f>
        <v>12848.62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1683248</v>
      </c>
      <c r="G49" s="18"/>
      <c r="H49" s="18"/>
      <c r="I49" s="18" t="s">
        <v>310</v>
      </c>
      <c r="J49" s="18" t="s">
        <v>310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1683248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379.1</v>
      </c>
      <c r="G88" s="18"/>
      <c r="H88" s="18"/>
      <c r="I88" s="18"/>
      <c r="J88" s="18">
        <v>12.96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20375.919999999998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601.29999999999995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97.27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476.37</v>
      </c>
      <c r="G103" s="41">
        <f>SUM(G88:G102)</f>
        <v>20375.919999999998</v>
      </c>
      <c r="H103" s="41">
        <f>SUM(H88:H102)</f>
        <v>601.29999999999995</v>
      </c>
      <c r="I103" s="41">
        <f>SUM(I88:I102)</f>
        <v>0</v>
      </c>
      <c r="J103" s="41">
        <f>SUM(J88:J102)</f>
        <v>12.96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1683724.37</v>
      </c>
      <c r="G104" s="41">
        <f>G52+G103</f>
        <v>20375.919999999998</v>
      </c>
      <c r="H104" s="41">
        <f>H52+H71+H86+H103</f>
        <v>601.29999999999995</v>
      </c>
      <c r="I104" s="41">
        <f>I52+I103</f>
        <v>0</v>
      </c>
      <c r="J104" s="41">
        <f>J52+J103</f>
        <v>12.96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292076.46999999997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244009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10593.53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546679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23943.89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23943.89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570622.89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3038.4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23469.919999999998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23469.919999999998</v>
      </c>
      <c r="G154" s="41">
        <f>SUM(G142:G153)</f>
        <v>3038.4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23469.919999999998</v>
      </c>
      <c r="G161" s="41">
        <f>G139+G154+SUM(G155:G160)</f>
        <v>3038.4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 t="s">
        <v>310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7219.78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7219.78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7219.78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2285036.96</v>
      </c>
      <c r="G185" s="47">
        <f>G104+G132+G161+G184</f>
        <v>23414.32</v>
      </c>
      <c r="H185" s="47">
        <f>H104+H132+H161+H184</f>
        <v>601.29999999999995</v>
      </c>
      <c r="I185" s="47">
        <f>I104+I132+I161+I184</f>
        <v>0</v>
      </c>
      <c r="J185" s="47">
        <f>J104+J132+J184</f>
        <v>10012.959999999999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671655.12</v>
      </c>
      <c r="G189" s="18">
        <v>269189.56</v>
      </c>
      <c r="H189" s="18">
        <v>388.72</v>
      </c>
      <c r="I189" s="18">
        <v>23176.45</v>
      </c>
      <c r="J189" s="18">
        <v>11552.72</v>
      </c>
      <c r="K189" s="18"/>
      <c r="L189" s="19">
        <f>SUM(F189:K189)</f>
        <v>975962.56999999983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260498.28</v>
      </c>
      <c r="G190" s="18">
        <v>62789.120000000003</v>
      </c>
      <c r="H190" s="18">
        <v>19527.62</v>
      </c>
      <c r="I190" s="18">
        <v>4412.46</v>
      </c>
      <c r="J190" s="18">
        <v>2828.28</v>
      </c>
      <c r="K190" s="18"/>
      <c r="L190" s="19">
        <f>SUM(F190:K190)</f>
        <v>350055.76000000007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>
        <v>516.07000000000005</v>
      </c>
      <c r="L192" s="19">
        <f>SUM(F192:K192)</f>
        <v>516.07000000000005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161678.79999999999</v>
      </c>
      <c r="G194" s="18">
        <v>42085.01</v>
      </c>
      <c r="H194" s="18">
        <v>775</v>
      </c>
      <c r="I194" s="18">
        <v>779.02</v>
      </c>
      <c r="J194" s="18"/>
      <c r="K194" s="18"/>
      <c r="L194" s="19">
        <f t="shared" ref="L194:L200" si="0">SUM(F194:K194)</f>
        <v>205317.83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35979.18</v>
      </c>
      <c r="G195" s="18">
        <v>17784.47</v>
      </c>
      <c r="H195" s="18">
        <v>12333.33</v>
      </c>
      <c r="I195" s="18">
        <v>2324.6799999999998</v>
      </c>
      <c r="J195" s="18">
        <v>731.38</v>
      </c>
      <c r="K195" s="18"/>
      <c r="L195" s="19">
        <f t="shared" si="0"/>
        <v>69153.039999999994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2920</v>
      </c>
      <c r="G196" s="18">
        <v>1821.45</v>
      </c>
      <c r="H196" s="18">
        <v>66638.12</v>
      </c>
      <c r="I196" s="18"/>
      <c r="J196" s="18"/>
      <c r="K196" s="18"/>
      <c r="L196" s="19">
        <f t="shared" si="0"/>
        <v>71379.569999999992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127200</v>
      </c>
      <c r="G197" s="18">
        <v>49819.28</v>
      </c>
      <c r="H197" s="18">
        <v>12614.49</v>
      </c>
      <c r="I197" s="18">
        <v>2822.85</v>
      </c>
      <c r="J197" s="18">
        <v>262.47000000000003</v>
      </c>
      <c r="K197" s="18"/>
      <c r="L197" s="19">
        <f t="shared" si="0"/>
        <v>192719.09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53270.85</v>
      </c>
      <c r="G199" s="18">
        <v>13949.3</v>
      </c>
      <c r="H199" s="18">
        <v>75435.25</v>
      </c>
      <c r="I199" s="18">
        <v>63964.72</v>
      </c>
      <c r="J199" s="18">
        <v>22174.62</v>
      </c>
      <c r="K199" s="18"/>
      <c r="L199" s="19">
        <f t="shared" si="0"/>
        <v>228794.74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74605</v>
      </c>
      <c r="I200" s="18"/>
      <c r="J200" s="18"/>
      <c r="K200" s="18"/>
      <c r="L200" s="19">
        <f t="shared" si="0"/>
        <v>74605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1313202.23</v>
      </c>
      <c r="G203" s="41">
        <f t="shared" si="1"/>
        <v>457438.19</v>
      </c>
      <c r="H203" s="41">
        <f t="shared" si="1"/>
        <v>262317.53000000003</v>
      </c>
      <c r="I203" s="41">
        <f t="shared" si="1"/>
        <v>97480.18</v>
      </c>
      <c r="J203" s="41">
        <f t="shared" si="1"/>
        <v>37549.47</v>
      </c>
      <c r="K203" s="41">
        <f t="shared" si="1"/>
        <v>516.07000000000005</v>
      </c>
      <c r="L203" s="41">
        <f t="shared" si="1"/>
        <v>2168503.67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1313202.23</v>
      </c>
      <c r="G249" s="41">
        <f t="shared" si="8"/>
        <v>457438.19</v>
      </c>
      <c r="H249" s="41">
        <f t="shared" si="8"/>
        <v>262317.53000000003</v>
      </c>
      <c r="I249" s="41">
        <f t="shared" si="8"/>
        <v>97480.18</v>
      </c>
      <c r="J249" s="41">
        <f t="shared" si="8"/>
        <v>37549.47</v>
      </c>
      <c r="K249" s="41">
        <f t="shared" si="8"/>
        <v>516.07000000000005</v>
      </c>
      <c r="L249" s="41">
        <f t="shared" si="8"/>
        <v>2168503.67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65000</v>
      </c>
      <c r="L252" s="19">
        <f>SUM(F252:K252)</f>
        <v>65000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1690</v>
      </c>
      <c r="L253" s="19">
        <f>SUM(F253:K253)</f>
        <v>1690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76690</v>
      </c>
      <c r="L262" s="41">
        <f t="shared" si="9"/>
        <v>76690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1313202.23</v>
      </c>
      <c r="G263" s="42">
        <f t="shared" si="11"/>
        <v>457438.19</v>
      </c>
      <c r="H263" s="42">
        <f t="shared" si="11"/>
        <v>262317.53000000003</v>
      </c>
      <c r="I263" s="42">
        <f t="shared" si="11"/>
        <v>97480.18</v>
      </c>
      <c r="J263" s="42">
        <f t="shared" si="11"/>
        <v>37549.47</v>
      </c>
      <c r="K263" s="42">
        <f t="shared" si="11"/>
        <v>77206.070000000007</v>
      </c>
      <c r="L263" s="42">
        <f t="shared" si="11"/>
        <v>2245193.67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>
        <v>4930.54</v>
      </c>
      <c r="L273" s="19">
        <f t="shared" ref="L273:L279" si="12">SUM(F273:K273)</f>
        <v>4930.54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4930.54</v>
      </c>
      <c r="L282" s="41">
        <f t="shared" si="13"/>
        <v>4930.54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4930.54</v>
      </c>
      <c r="L330" s="41">
        <f t="shared" si="20"/>
        <v>4930.54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4930.54</v>
      </c>
      <c r="L344" s="41">
        <f>L330+L343</f>
        <v>4930.54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3085.5</v>
      </c>
      <c r="G350" s="18">
        <v>81.19</v>
      </c>
      <c r="H350" s="18" t="s">
        <v>310</v>
      </c>
      <c r="I350" s="18">
        <v>17835</v>
      </c>
      <c r="J350" s="18"/>
      <c r="K350" s="18"/>
      <c r="L350" s="13">
        <f>SUM(F350:K350)</f>
        <v>21001.69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3085.5</v>
      </c>
      <c r="G354" s="47">
        <f t="shared" si="22"/>
        <v>81.19</v>
      </c>
      <c r="H354" s="47">
        <f t="shared" si="22"/>
        <v>0</v>
      </c>
      <c r="I354" s="47">
        <f t="shared" si="22"/>
        <v>17835</v>
      </c>
      <c r="J354" s="47">
        <f t="shared" si="22"/>
        <v>0</v>
      </c>
      <c r="K354" s="47">
        <f t="shared" si="22"/>
        <v>0</v>
      </c>
      <c r="L354" s="47">
        <f t="shared" si="22"/>
        <v>21001.69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17521.099999999999</v>
      </c>
      <c r="G359" s="18"/>
      <c r="H359" s="18"/>
      <c r="I359" s="56">
        <f>SUM(F359:H359)</f>
        <v>17521.099999999999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313.89999999999998</v>
      </c>
      <c r="G360" s="63"/>
      <c r="H360" s="63"/>
      <c r="I360" s="56">
        <f>SUM(F360:H360)</f>
        <v>313.89999999999998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17835</v>
      </c>
      <c r="G361" s="47">
        <f>SUM(G359:G360)</f>
        <v>0</v>
      </c>
      <c r="H361" s="47">
        <f>SUM(H359:H360)</f>
        <v>0</v>
      </c>
      <c r="I361" s="47">
        <f>SUM(I359:I360)</f>
        <v>17835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2.61</v>
      </c>
      <c r="I381" s="18"/>
      <c r="J381" s="24" t="s">
        <v>312</v>
      </c>
      <c r="K381" s="24" t="s">
        <v>312</v>
      </c>
      <c r="L381" s="56">
        <f t="shared" si="25"/>
        <v>2.61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2.61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2.61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 t="s">
        <v>310</v>
      </c>
      <c r="G388" s="18">
        <v>10000</v>
      </c>
      <c r="H388" s="18">
        <v>10.35</v>
      </c>
      <c r="I388" s="18"/>
      <c r="J388" s="24" t="s">
        <v>312</v>
      </c>
      <c r="K388" s="24" t="s">
        <v>312</v>
      </c>
      <c r="L388" s="56">
        <f t="shared" si="26"/>
        <v>10010.35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10.35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10010.35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12.959999999999999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10012.960000000001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7219.82</v>
      </c>
      <c r="L414" s="56">
        <f t="shared" si="29"/>
        <v>7219.82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7219.82</v>
      </c>
      <c r="L419" s="47">
        <f t="shared" si="30"/>
        <v>7219.82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7219.82</v>
      </c>
      <c r="L426" s="47">
        <f t="shared" si="32"/>
        <v>7219.82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12848.62</v>
      </c>
      <c r="G431" s="18"/>
      <c r="H431" s="18"/>
      <c r="I431" s="56">
        <f t="shared" ref="I431:I437" si="33">SUM(F431:H431)</f>
        <v>12848.62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12848.62</v>
      </c>
      <c r="G438" s="13">
        <f>SUM(G431:G437)</f>
        <v>0</v>
      </c>
      <c r="H438" s="13">
        <f>SUM(H431:H437)</f>
        <v>0</v>
      </c>
      <c r="I438" s="13">
        <f>SUM(I431:I437)</f>
        <v>12848.62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12848.62</v>
      </c>
      <c r="G449" s="18"/>
      <c r="H449" s="18"/>
      <c r="I449" s="56">
        <f>SUM(F449:H449)</f>
        <v>12848.62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12848.62</v>
      </c>
      <c r="G450" s="83">
        <f>SUM(G446:G449)</f>
        <v>0</v>
      </c>
      <c r="H450" s="83">
        <f>SUM(H446:H449)</f>
        <v>0</v>
      </c>
      <c r="I450" s="83">
        <f>SUM(I446:I449)</f>
        <v>12848.62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12848.62</v>
      </c>
      <c r="G451" s="42">
        <f>G444+G450</f>
        <v>0</v>
      </c>
      <c r="H451" s="42">
        <f>H444+H450</f>
        <v>0</v>
      </c>
      <c r="I451" s="42">
        <f>I444+I450</f>
        <v>12848.62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26771.52</v>
      </c>
      <c r="G455" s="18">
        <v>3309.94</v>
      </c>
      <c r="H455" s="18">
        <v>15803.55</v>
      </c>
      <c r="I455" s="18"/>
      <c r="J455" s="18">
        <v>10055.48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2285036.96</v>
      </c>
      <c r="G458" s="18">
        <v>23414.32</v>
      </c>
      <c r="H458" s="18">
        <v>601.29999999999995</v>
      </c>
      <c r="I458" s="18" t="s">
        <v>310</v>
      </c>
      <c r="J458" s="18">
        <v>10012.959999999999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 t="s">
        <v>310</v>
      </c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2285036.96</v>
      </c>
      <c r="G460" s="53">
        <f>SUM(G458:G459)</f>
        <v>23414.32</v>
      </c>
      <c r="H460" s="53">
        <f>SUM(H458:H459)</f>
        <v>601.29999999999995</v>
      </c>
      <c r="I460" s="53">
        <f>SUM(I458:I459)</f>
        <v>0</v>
      </c>
      <c r="J460" s="53">
        <f>SUM(J458:J459)</f>
        <v>10012.959999999999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2245193.67</v>
      </c>
      <c r="G462" s="18">
        <v>21001.69</v>
      </c>
      <c r="H462" s="18">
        <v>4930.54</v>
      </c>
      <c r="I462" s="18"/>
      <c r="J462" s="18">
        <v>7219.82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2245193.67</v>
      </c>
      <c r="G464" s="53">
        <f>SUM(G462:G463)</f>
        <v>21001.69</v>
      </c>
      <c r="H464" s="53">
        <f>SUM(H462:H463)</f>
        <v>4930.54</v>
      </c>
      <c r="I464" s="53">
        <f>SUM(I462:I463)</f>
        <v>0</v>
      </c>
      <c r="J464" s="53">
        <f>SUM(J462:J463)</f>
        <v>7219.82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66614.810000000056</v>
      </c>
      <c r="G466" s="53">
        <f>(G455+G460)- G464</f>
        <v>5722.57</v>
      </c>
      <c r="H466" s="53">
        <f>(H455+H460)- H464</f>
        <v>11474.309999999998</v>
      </c>
      <c r="I466" s="53">
        <f>(I455+I460)- I464</f>
        <v>0</v>
      </c>
      <c r="J466" s="53">
        <f>(J455+J460)- J464</f>
        <v>12848.619999999999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649000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649000</v>
      </c>
      <c r="G487" s="18"/>
      <c r="H487" s="18"/>
      <c r="I487" s="18"/>
      <c r="J487" s="18"/>
      <c r="K487" s="53">
        <f t="shared" si="34"/>
        <v>649000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260498.28</v>
      </c>
      <c r="G511" s="18">
        <v>62789.120000000003</v>
      </c>
      <c r="H511" s="18">
        <v>19527.62</v>
      </c>
      <c r="I511" s="18">
        <v>4412.46</v>
      </c>
      <c r="J511" s="18">
        <v>2828.28</v>
      </c>
      <c r="K511" s="18"/>
      <c r="L511" s="88">
        <f>SUM(F511:K511)</f>
        <v>350055.76000000007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260498.28</v>
      </c>
      <c r="G514" s="108">
        <f t="shared" ref="G514:L514" si="35">SUM(G511:G513)</f>
        <v>62789.120000000003</v>
      </c>
      <c r="H514" s="108">
        <f t="shared" si="35"/>
        <v>19527.62</v>
      </c>
      <c r="I514" s="108">
        <f t="shared" si="35"/>
        <v>4412.46</v>
      </c>
      <c r="J514" s="108">
        <f t="shared" si="35"/>
        <v>2828.28</v>
      </c>
      <c r="K514" s="108">
        <f t="shared" si="35"/>
        <v>0</v>
      </c>
      <c r="L514" s="89">
        <f t="shared" si="35"/>
        <v>350055.76000000007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161678</v>
      </c>
      <c r="G516" s="18">
        <v>44674.22</v>
      </c>
      <c r="H516" s="18">
        <v>6323</v>
      </c>
      <c r="I516" s="18">
        <v>679.04</v>
      </c>
      <c r="J516" s="18"/>
      <c r="K516" s="18"/>
      <c r="L516" s="88">
        <f>SUM(F516:K516)</f>
        <v>213354.26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161678</v>
      </c>
      <c r="G519" s="89">
        <f t="shared" ref="G519:L519" si="36">SUM(G516:G518)</f>
        <v>44674.22</v>
      </c>
      <c r="H519" s="89">
        <f t="shared" si="36"/>
        <v>6323</v>
      </c>
      <c r="I519" s="89">
        <f t="shared" si="36"/>
        <v>679.04</v>
      </c>
      <c r="J519" s="89">
        <f t="shared" si="36"/>
        <v>0</v>
      </c>
      <c r="K519" s="89">
        <f t="shared" si="36"/>
        <v>0</v>
      </c>
      <c r="L519" s="89">
        <f t="shared" si="36"/>
        <v>213354.26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42648.76</v>
      </c>
      <c r="G521" s="18">
        <v>13647.09</v>
      </c>
      <c r="H521" s="18">
        <v>2144.46</v>
      </c>
      <c r="I521" s="18">
        <v>479.88</v>
      </c>
      <c r="J521" s="18">
        <v>44.62</v>
      </c>
      <c r="K521" s="18"/>
      <c r="L521" s="88">
        <f>SUM(F521:K521)</f>
        <v>58964.810000000005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42648.76</v>
      </c>
      <c r="G524" s="89">
        <f t="shared" ref="G524:L524" si="37">SUM(G521:G523)</f>
        <v>13647.09</v>
      </c>
      <c r="H524" s="89">
        <f t="shared" si="37"/>
        <v>2144.46</v>
      </c>
      <c r="I524" s="89">
        <f t="shared" si="37"/>
        <v>479.88</v>
      </c>
      <c r="J524" s="89">
        <f t="shared" si="37"/>
        <v>44.62</v>
      </c>
      <c r="K524" s="89">
        <f t="shared" si="37"/>
        <v>0</v>
      </c>
      <c r="L524" s="89">
        <f t="shared" si="37"/>
        <v>58964.810000000005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3723.5</v>
      </c>
      <c r="I526" s="18"/>
      <c r="J526" s="18"/>
      <c r="K526" s="18"/>
      <c r="L526" s="88">
        <f>SUM(F526:K526)</f>
        <v>3723.5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3723.5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3723.5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25252.2</v>
      </c>
      <c r="I531" s="18"/>
      <c r="J531" s="18"/>
      <c r="K531" s="18"/>
      <c r="L531" s="88">
        <f>SUM(F531:K531)</f>
        <v>25252.2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25252.2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25252.2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464825.04000000004</v>
      </c>
      <c r="G535" s="89">
        <f t="shared" ref="G535:L535" si="40">G514+G519+G524+G529+G534</f>
        <v>121110.43</v>
      </c>
      <c r="H535" s="89">
        <f t="shared" si="40"/>
        <v>56970.78</v>
      </c>
      <c r="I535" s="89">
        <f t="shared" si="40"/>
        <v>5571.38</v>
      </c>
      <c r="J535" s="89">
        <f t="shared" si="40"/>
        <v>2872.9</v>
      </c>
      <c r="K535" s="89">
        <f t="shared" si="40"/>
        <v>0</v>
      </c>
      <c r="L535" s="89">
        <f t="shared" si="40"/>
        <v>651350.53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350055.76000000007</v>
      </c>
      <c r="G539" s="87">
        <f>L516</f>
        <v>213354.26</v>
      </c>
      <c r="H539" s="87">
        <f>L521</f>
        <v>58964.810000000005</v>
      </c>
      <c r="I539" s="87">
        <f>L526</f>
        <v>3723.5</v>
      </c>
      <c r="J539" s="87">
        <f>L531</f>
        <v>25252.2</v>
      </c>
      <c r="K539" s="87">
        <f>SUM(F539:J539)</f>
        <v>651350.53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350055.76000000007</v>
      </c>
      <c r="G542" s="89">
        <f t="shared" si="41"/>
        <v>213354.26</v>
      </c>
      <c r="H542" s="89">
        <f t="shared" si="41"/>
        <v>58964.810000000005</v>
      </c>
      <c r="I542" s="89">
        <f t="shared" si="41"/>
        <v>3723.5</v>
      </c>
      <c r="J542" s="89">
        <f t="shared" si="41"/>
        <v>25252.2</v>
      </c>
      <c r="K542" s="89">
        <f t="shared" si="41"/>
        <v>651350.53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14823.64</v>
      </c>
      <c r="G572" s="18"/>
      <c r="H572" s="18"/>
      <c r="I572" s="87">
        <f t="shared" si="46"/>
        <v>14823.64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47890.8</v>
      </c>
      <c r="I581" s="18"/>
      <c r="J581" s="18"/>
      <c r="K581" s="104">
        <f t="shared" ref="K581:K587" si="47">SUM(H581:J581)</f>
        <v>47890.8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25252.2</v>
      </c>
      <c r="I582" s="18"/>
      <c r="J582" s="18"/>
      <c r="K582" s="104">
        <f t="shared" si="47"/>
        <v>25252.2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1462</v>
      </c>
      <c r="I585" s="18"/>
      <c r="J585" s="18"/>
      <c r="K585" s="104">
        <f t="shared" si="47"/>
        <v>1462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74605</v>
      </c>
      <c r="I588" s="108">
        <f>SUM(I581:I587)</f>
        <v>0</v>
      </c>
      <c r="J588" s="108">
        <f>SUM(J581:J587)</f>
        <v>0</v>
      </c>
      <c r="K588" s="108">
        <f>SUM(K581:K587)</f>
        <v>74605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37549.47</v>
      </c>
      <c r="I594" s="18"/>
      <c r="J594" s="18"/>
      <c r="K594" s="104">
        <f>SUM(H594:J594)</f>
        <v>37549.47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37549.47</v>
      </c>
      <c r="I595" s="108">
        <f>SUM(I592:I594)</f>
        <v>0</v>
      </c>
      <c r="J595" s="108">
        <f>SUM(J592:J594)</f>
        <v>0</v>
      </c>
      <c r="K595" s="108">
        <f>SUM(K592:K594)</f>
        <v>37549.47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204863.40000000002</v>
      </c>
      <c r="H607" s="109">
        <f>SUM(F44)</f>
        <v>204863.4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5707.85</v>
      </c>
      <c r="H608" s="109">
        <f>SUM(G44)</f>
        <v>5707.8499999999995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12848.62</v>
      </c>
      <c r="H611" s="109">
        <f>SUM(J44)</f>
        <v>12848.62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66614.81</v>
      </c>
      <c r="H612" s="109">
        <f>F466</f>
        <v>66614.810000000056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5722.57</v>
      </c>
      <c r="H613" s="109">
        <f>G466</f>
        <v>5722.57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11474.31</v>
      </c>
      <c r="H614" s="109">
        <f>H466</f>
        <v>11474.309999999998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12848.62</v>
      </c>
      <c r="H616" s="109">
        <f>J466</f>
        <v>12848.619999999999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2285036.96</v>
      </c>
      <c r="H617" s="104">
        <f>SUM(F458)</f>
        <v>2285036.96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23414.32</v>
      </c>
      <c r="H618" s="104">
        <f>SUM(G458)</f>
        <v>23414.32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601.29999999999995</v>
      </c>
      <c r="H619" s="104">
        <f>SUM(H458)</f>
        <v>601.29999999999995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10012.959999999999</v>
      </c>
      <c r="H621" s="104">
        <f>SUM(J458)</f>
        <v>10012.959999999999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2245193.67</v>
      </c>
      <c r="H622" s="104">
        <f>SUM(F462)</f>
        <v>2245193.67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4930.54</v>
      </c>
      <c r="H623" s="104">
        <f>SUM(H462)</f>
        <v>4930.54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17835</v>
      </c>
      <c r="H624" s="104">
        <f>I361</f>
        <v>17835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21001.69</v>
      </c>
      <c r="H625" s="104">
        <f>SUM(G462)</f>
        <v>21001.69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10012.960000000001</v>
      </c>
      <c r="H627" s="164">
        <f>SUM(J458)</f>
        <v>10012.959999999999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7219.82</v>
      </c>
      <c r="H628" s="164">
        <f>SUM(J462)</f>
        <v>7219.82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12848.62</v>
      </c>
      <c r="H629" s="104">
        <f>SUM(F451)</f>
        <v>12848.62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12848.62</v>
      </c>
      <c r="H632" s="104">
        <f>SUM(I451)</f>
        <v>12848.62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 t="str">
        <f>J49</f>
        <v xml:space="preserve"> 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12.96</v>
      </c>
      <c r="H634" s="104">
        <f>H400</f>
        <v>12.959999999999999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10012.959999999999</v>
      </c>
      <c r="H636" s="104">
        <f>L400</f>
        <v>10012.960000000001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74605</v>
      </c>
      <c r="H637" s="104">
        <f>L200+L218+L236</f>
        <v>74605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37549.47</v>
      </c>
      <c r="H638" s="104">
        <f>(J249+J330)-(J247+J328)</f>
        <v>37549.47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74605</v>
      </c>
      <c r="H639" s="104">
        <f>H588</f>
        <v>74605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2194435.9</v>
      </c>
      <c r="G650" s="19">
        <f>(L221+L301+L351)</f>
        <v>0</v>
      </c>
      <c r="H650" s="19">
        <f>(L239+L320+L352)</f>
        <v>0</v>
      </c>
      <c r="I650" s="19">
        <f>SUM(F650:H650)</f>
        <v>2194435.9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20375.919999999998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20375.919999999998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74605</v>
      </c>
      <c r="G652" s="19">
        <f>(L218+L298)-(J218+J298)</f>
        <v>0</v>
      </c>
      <c r="H652" s="19">
        <f>(L236+L317)-(J236+J317)</f>
        <v>0</v>
      </c>
      <c r="I652" s="19">
        <f>SUM(F652:H652)</f>
        <v>74605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52373.11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52373.11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2047081.8699999999</v>
      </c>
      <c r="G654" s="19">
        <f>G650-SUM(G651:G653)</f>
        <v>0</v>
      </c>
      <c r="H654" s="19">
        <f>H650-SUM(H651:H653)</f>
        <v>0</v>
      </c>
      <c r="I654" s="19">
        <f>I650-SUM(I651:I653)</f>
        <v>2047081.8699999999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150.81</v>
      </c>
      <c r="G655" s="249"/>
      <c r="H655" s="249"/>
      <c r="I655" s="19">
        <f>SUM(F655:H655)</f>
        <v>150.81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13573.91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13573.91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13573.91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13573.91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B834-4CDB-46F6-91C1-52D2DAC42018}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Newfields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671655.12</v>
      </c>
      <c r="C9" s="230">
        <f>'DOE25'!G189+'DOE25'!G207+'DOE25'!G225+'DOE25'!G268+'DOE25'!G287+'DOE25'!G306</f>
        <v>269189.56</v>
      </c>
    </row>
    <row r="10" spans="1:3" x14ac:dyDescent="0.2">
      <c r="A10" t="s">
        <v>810</v>
      </c>
      <c r="B10" s="241">
        <v>655471.53</v>
      </c>
      <c r="C10" s="241">
        <v>265629.17</v>
      </c>
    </row>
    <row r="11" spans="1:3" x14ac:dyDescent="0.2">
      <c r="A11" t="s">
        <v>811</v>
      </c>
      <c r="B11" s="241">
        <v>0</v>
      </c>
      <c r="C11" s="241">
        <v>0</v>
      </c>
    </row>
    <row r="12" spans="1:3" x14ac:dyDescent="0.2">
      <c r="A12" t="s">
        <v>812</v>
      </c>
      <c r="B12" s="241">
        <v>16183.59</v>
      </c>
      <c r="C12" s="241">
        <v>3560.39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671655.12</v>
      </c>
      <c r="C13" s="232">
        <f>SUM(C10:C12)</f>
        <v>269189.56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260498.28</v>
      </c>
      <c r="C18" s="230">
        <f>'DOE25'!G190+'DOE25'!G208+'DOE25'!G226+'DOE25'!G269+'DOE25'!G288+'DOE25'!G307</f>
        <v>62789.120000000003</v>
      </c>
    </row>
    <row r="19" spans="1:3" x14ac:dyDescent="0.2">
      <c r="A19" t="s">
        <v>810</v>
      </c>
      <c r="B19" s="241">
        <v>115042</v>
      </c>
      <c r="C19" s="241">
        <v>40264.699999999997</v>
      </c>
    </row>
    <row r="20" spans="1:3" x14ac:dyDescent="0.2">
      <c r="A20" t="s">
        <v>811</v>
      </c>
      <c r="B20" s="241">
        <v>145456.28</v>
      </c>
      <c r="C20" s="241">
        <v>22524.42</v>
      </c>
    </row>
    <row r="21" spans="1:3" x14ac:dyDescent="0.2">
      <c r="A21" t="s">
        <v>812</v>
      </c>
      <c r="B21" s="241">
        <v>0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260498.28</v>
      </c>
      <c r="C22" s="232">
        <f>SUM(C19:C21)</f>
        <v>62789.119999999995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9BF8-FC46-4788-BE58-E5BEA72525C2}">
  <sheetPr>
    <tabColor indexed="11"/>
  </sheetPr>
  <dimension ref="A1:I51"/>
  <sheetViews>
    <sheetView workbookViewId="0">
      <pane ySplit="4" topLeftCell="A9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Newfields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1326534.3999999999</v>
      </c>
      <c r="D5" s="20">
        <f>SUM('DOE25'!L189:L192)+SUM('DOE25'!L207:L210)+SUM('DOE25'!L225:L228)-F5-G5</f>
        <v>1311637.3299999998</v>
      </c>
      <c r="E5" s="244"/>
      <c r="F5" s="256">
        <f>SUM('DOE25'!J189:J192)+SUM('DOE25'!J207:J210)+SUM('DOE25'!J225:J228)</f>
        <v>14381</v>
      </c>
      <c r="G5" s="53">
        <f>SUM('DOE25'!K189:K192)+SUM('DOE25'!K207:K210)+SUM('DOE25'!K225:K228)</f>
        <v>516.07000000000005</v>
      </c>
      <c r="H5" s="260"/>
    </row>
    <row r="6" spans="1:9" x14ac:dyDescent="0.2">
      <c r="A6" s="32">
        <v>2100</v>
      </c>
      <c r="B6" t="s">
        <v>832</v>
      </c>
      <c r="C6" s="246">
        <f t="shared" si="0"/>
        <v>205317.83</v>
      </c>
      <c r="D6" s="20">
        <f>'DOE25'!L194+'DOE25'!L212+'DOE25'!L230-F6-G6</f>
        <v>205317.83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69153.039999999994</v>
      </c>
      <c r="D7" s="20">
        <f>'DOE25'!L195+'DOE25'!L213+'DOE25'!L231-F7-G7</f>
        <v>68421.659999999989</v>
      </c>
      <c r="E7" s="244"/>
      <c r="F7" s="256">
        <f>'DOE25'!J195+'DOE25'!J213+'DOE25'!J231</f>
        <v>731.38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58999.86</v>
      </c>
      <c r="D8" s="244"/>
      <c r="E8" s="20">
        <f>'DOE25'!L196+'DOE25'!L214+'DOE25'!L232-F8-G8-D9-D11</f>
        <v>58999.86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4921.62</v>
      </c>
      <c r="D9" s="245">
        <v>4921.62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6550</v>
      </c>
      <c r="D10" s="244"/>
      <c r="E10" s="245">
        <v>6550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7458.09</v>
      </c>
      <c r="D11" s="245">
        <v>7458.09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192719.09</v>
      </c>
      <c r="D12" s="20">
        <f>'DOE25'!L197+'DOE25'!L215+'DOE25'!L233-F12-G12</f>
        <v>192456.62</v>
      </c>
      <c r="E12" s="244"/>
      <c r="F12" s="256">
        <f>'DOE25'!J197+'DOE25'!J215+'DOE25'!J233</f>
        <v>262.47000000000003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228794.74</v>
      </c>
      <c r="D14" s="20">
        <f>'DOE25'!L199+'DOE25'!L217+'DOE25'!L235-F14-G14</f>
        <v>206620.12</v>
      </c>
      <c r="E14" s="244"/>
      <c r="F14" s="256">
        <f>'DOE25'!J199+'DOE25'!J217+'DOE25'!J235</f>
        <v>22174.62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74605</v>
      </c>
      <c r="D15" s="20">
        <f>'DOE25'!L200+'DOE25'!L218+'DOE25'!L236-F15-G15</f>
        <v>74605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66690</v>
      </c>
      <c r="D25" s="244"/>
      <c r="E25" s="244"/>
      <c r="F25" s="259"/>
      <c r="G25" s="257"/>
      <c r="H25" s="258">
        <f>'DOE25'!L252+'DOE25'!L253+'DOE25'!L333+'DOE25'!L334</f>
        <v>66690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3480.59</v>
      </c>
      <c r="D29" s="20">
        <f>'DOE25'!L350+'DOE25'!L351+'DOE25'!L352-'DOE25'!I359-F29-G29</f>
        <v>3480.59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4930.54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4930.54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2074918.86</v>
      </c>
      <c r="E33" s="247">
        <f>SUM(E5:E31)</f>
        <v>65549.86</v>
      </c>
      <c r="F33" s="247">
        <f>SUM(F5:F31)</f>
        <v>37549.47</v>
      </c>
      <c r="G33" s="247">
        <f>SUM(G5:G31)</f>
        <v>5446.61</v>
      </c>
      <c r="H33" s="247">
        <f>SUM(H5:H31)</f>
        <v>66690</v>
      </c>
    </row>
    <row r="35" spans="2:8" ht="12" thickBot="1" x14ac:dyDescent="0.25">
      <c r="B35" s="254" t="s">
        <v>878</v>
      </c>
      <c r="D35" s="255">
        <f>E33</f>
        <v>65549.86</v>
      </c>
      <c r="E35" s="250"/>
    </row>
    <row r="36" spans="2:8" ht="12" thickTop="1" x14ac:dyDescent="0.2">
      <c r="B36" t="s">
        <v>846</v>
      </c>
      <c r="D36" s="20">
        <f>D33</f>
        <v>2074918.86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E9FC-64EF-4CE4-A41C-C951BA12834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199398.01</v>
      </c>
      <c r="D9" s="95">
        <f>'DOE25'!G9</f>
        <v>5707.85</v>
      </c>
      <c r="E9" s="95">
        <f>'DOE25'!H9</f>
        <v>0</v>
      </c>
      <c r="F9" s="95">
        <f>'DOE25'!I9</f>
        <v>0</v>
      </c>
      <c r="G9" s="95">
        <f>'DOE25'!J9</f>
        <v>12848.62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5465.39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204863.40000000002</v>
      </c>
      <c r="D19" s="41">
        <f>SUM(D9:D18)</f>
        <v>5707.85</v>
      </c>
      <c r="E19" s="41">
        <f>SUM(E9:E18)</f>
        <v>0</v>
      </c>
      <c r="F19" s="41">
        <f>SUM(F9:F18)</f>
        <v>0</v>
      </c>
      <c r="G19" s="41">
        <f>SUM(G9:G18)</f>
        <v>12848.62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 t="str">
        <f>'DOE25'!G23</f>
        <v xml:space="preserve"> 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11519.03</v>
      </c>
      <c r="D23" s="95">
        <f>'DOE25'!G24</f>
        <v>-14.72</v>
      </c>
      <c r="E23" s="95">
        <f>'DOE25'!H24</f>
        <v>-11504.31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107833.36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18896.2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30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138248.59</v>
      </c>
      <c r="D32" s="41">
        <f>SUM(D22:D31)</f>
        <v>-14.72</v>
      </c>
      <c r="E32" s="41">
        <f>SUM(E22:E31)</f>
        <v>-11474.31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5722.57</v>
      </c>
      <c r="E40" s="95">
        <f>'DOE25'!H41</f>
        <v>11474.31</v>
      </c>
      <c r="F40" s="95">
        <f>'DOE25'!I41</f>
        <v>0</v>
      </c>
      <c r="G40" s="95">
        <f>'DOE25'!J41</f>
        <v>12848.62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66614.81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66614.81</v>
      </c>
      <c r="D42" s="41">
        <f>SUM(D34:D41)</f>
        <v>5722.57</v>
      </c>
      <c r="E42" s="41">
        <f>SUM(E34:E41)</f>
        <v>11474.31</v>
      </c>
      <c r="F42" s="41">
        <f>SUM(F34:F41)</f>
        <v>0</v>
      </c>
      <c r="G42" s="41">
        <f>SUM(G34:G41)</f>
        <v>12848.62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204863.4</v>
      </c>
      <c r="D43" s="41">
        <f>D42+D32</f>
        <v>5707.8499999999995</v>
      </c>
      <c r="E43" s="41">
        <f>E42+E32</f>
        <v>0</v>
      </c>
      <c r="F43" s="41">
        <f>F42+F32</f>
        <v>0</v>
      </c>
      <c r="G43" s="41">
        <f>G42+G32</f>
        <v>12848.62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1683248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379.1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12.96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20375.919999999998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97.27</v>
      </c>
      <c r="D53" s="95">
        <f>SUM('DOE25'!G90:G102)</f>
        <v>0</v>
      </c>
      <c r="E53" s="95">
        <f>SUM('DOE25'!H90:H102)</f>
        <v>601.29999999999995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476.37</v>
      </c>
      <c r="D54" s="130">
        <f>SUM(D49:D53)</f>
        <v>20375.919999999998</v>
      </c>
      <c r="E54" s="130">
        <f>SUM(E49:E53)</f>
        <v>601.29999999999995</v>
      </c>
      <c r="F54" s="130">
        <f>SUM(F49:F53)</f>
        <v>0</v>
      </c>
      <c r="G54" s="130">
        <f>SUM(G49:G53)</f>
        <v>12.96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1683724.37</v>
      </c>
      <c r="D55" s="22">
        <f>D48+D54</f>
        <v>20375.919999999998</v>
      </c>
      <c r="E55" s="22">
        <f>E48+E54</f>
        <v>601.29999999999995</v>
      </c>
      <c r="F55" s="22">
        <f>F48+F54</f>
        <v>0</v>
      </c>
      <c r="G55" s="22">
        <f>G48+G54</f>
        <v>12.96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292076.46999999997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244009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10593.53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546679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23943.89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23943.89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570622.89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23469.919999999998</v>
      </c>
      <c r="D80" s="95">
        <f>SUM('DOE25'!G145:G153)</f>
        <v>3038.4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23469.919999999998</v>
      </c>
      <c r="D83" s="131">
        <f>SUM(D77:D82)</f>
        <v>3038.4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 t="str">
        <f>'DOE25'!J174</f>
        <v xml:space="preserve"> </v>
      </c>
    </row>
    <row r="91" spans="1:7" x14ac:dyDescent="0.2">
      <c r="A91" t="s">
        <v>791</v>
      </c>
      <c r="B91" s="32">
        <v>5251</v>
      </c>
      <c r="C91" s="95">
        <f>'DOE25'!F177</f>
        <v>7219.78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7219.78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796</v>
      </c>
      <c r="C96" s="86">
        <f>C55+C73+C83+C95</f>
        <v>2285036.96</v>
      </c>
      <c r="D96" s="86">
        <f>D55+D73+D83+D95</f>
        <v>23414.32</v>
      </c>
      <c r="E96" s="86">
        <f>E55+E73+E83+E95</f>
        <v>601.29999999999995</v>
      </c>
      <c r="F96" s="86">
        <f>F55+F73+F83+F95</f>
        <v>0</v>
      </c>
      <c r="G96" s="86">
        <f>G55+G73+G95</f>
        <v>10012.959999999999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975962.56999999983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350055.76000000007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516.07000000000005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1326534.3999999999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205317.83</v>
      </c>
      <c r="D110" s="24" t="s">
        <v>312</v>
      </c>
      <c r="E110" s="95">
        <f>+('DOE25'!L273)+('DOE25'!L292)+('DOE25'!L311)</f>
        <v>4930.54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69153.039999999994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71379.569999999992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192719.09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228794.74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74605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21001.69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841969.27</v>
      </c>
      <c r="D120" s="86">
        <f>SUM(D110:D119)</f>
        <v>21001.69</v>
      </c>
      <c r="E120" s="86">
        <f>SUM(E110:E119)</f>
        <v>4930.54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1690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7219.82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2.61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10010.35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-12.960000000000946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76690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7219.82</v>
      </c>
    </row>
    <row r="137" spans="1:9" ht="12.75" thickTop="1" thickBot="1" x14ac:dyDescent="0.25">
      <c r="A137" s="33" t="s">
        <v>267</v>
      </c>
      <c r="C137" s="86">
        <f>(C107+C120+C136)</f>
        <v>2245193.67</v>
      </c>
      <c r="D137" s="86">
        <f>(D107+D120+D136)</f>
        <v>21001.69</v>
      </c>
      <c r="E137" s="86">
        <f>(E107+E120+E136)</f>
        <v>4930.54</v>
      </c>
      <c r="F137" s="86">
        <f>(F107+F120+F136)</f>
        <v>0</v>
      </c>
      <c r="G137" s="86">
        <f>(G107+G120+G136)</f>
        <v>7219.82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8/2000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649000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649000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649000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485C-248B-4AE9-9C26-3524513009C5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Newfields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13574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13574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975963</v>
      </c>
      <c r="D10" s="182">
        <f>ROUND((C10/$C$28)*100,1)</f>
        <v>44.9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350056</v>
      </c>
      <c r="D11" s="182">
        <f>ROUND((C11/$C$28)*100,1)</f>
        <v>16.100000000000001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516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210248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69153</v>
      </c>
      <c r="D16" s="182">
        <f t="shared" si="0"/>
        <v>3.2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71380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192719</v>
      </c>
      <c r="D18" s="182">
        <f t="shared" si="0"/>
        <v>8.9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228795</v>
      </c>
      <c r="D20" s="182">
        <f t="shared" si="0"/>
        <v>10.5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74605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1690</v>
      </c>
      <c r="D25" s="182">
        <f t="shared" si="0"/>
        <v>0.1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626.08000000000175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2175751.08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2175751.08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1683248</v>
      </c>
      <c r="D35" s="182">
        <f t="shared" ref="D35:D40" si="1">ROUND((C35/$C$41)*100,1)</f>
        <v>73.8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1090.6300000001211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546679</v>
      </c>
      <c r="D37" s="182">
        <f t="shared" si="1"/>
        <v>24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23944</v>
      </c>
      <c r="D38" s="182">
        <f t="shared" si="1"/>
        <v>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26508</v>
      </c>
      <c r="D39" s="182">
        <f t="shared" si="1"/>
        <v>1.2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2281469.63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2BF3-3F63-43D6-A15A-0D023159E60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Newfields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879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IC40:IM40"/>
    <mergeCell ref="CC40:CM40"/>
    <mergeCell ref="CP40:CZ40"/>
    <mergeCell ref="DC40:DM40"/>
    <mergeCell ref="DP40:DZ40"/>
    <mergeCell ref="FC40:F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FP39:FZ39"/>
    <mergeCell ref="HC39:HM39"/>
    <mergeCell ref="DC39:DM39"/>
    <mergeCell ref="DP39:DZ39"/>
    <mergeCell ref="EC39:EM39"/>
    <mergeCell ref="EP39:EZ39"/>
    <mergeCell ref="FC39:FM39"/>
    <mergeCell ref="GC39:GM39"/>
    <mergeCell ref="GP39:GZ39"/>
    <mergeCell ref="DP38:DZ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C51:M51"/>
    <mergeCell ref="P39:Z39"/>
    <mergeCell ref="AC39:AM39"/>
    <mergeCell ref="AP39:AZ39"/>
    <mergeCell ref="C50:M50"/>
    <mergeCell ref="C47:M47"/>
    <mergeCell ref="C48:M48"/>
    <mergeCell ref="C49:M49"/>
    <mergeCell ref="P32:Z32"/>
    <mergeCell ref="AC32:AM32"/>
    <mergeCell ref="CC32:CM32"/>
    <mergeCell ref="GP32:GZ32"/>
    <mergeCell ref="AP32:AZ32"/>
    <mergeCell ref="IC38:IM38"/>
    <mergeCell ref="EP38:EZ38"/>
    <mergeCell ref="FC38:FM38"/>
    <mergeCell ref="FP38:FZ38"/>
    <mergeCell ref="GC38:GM38"/>
    <mergeCell ref="P40:Z40"/>
    <mergeCell ref="BP39:BZ39"/>
    <mergeCell ref="BC40:BM40"/>
    <mergeCell ref="BP40:BZ40"/>
    <mergeCell ref="AP40:AZ40"/>
    <mergeCell ref="P38:Z38"/>
    <mergeCell ref="HC32:HM32"/>
    <mergeCell ref="DC32:DM32"/>
    <mergeCell ref="DP32:DZ32"/>
    <mergeCell ref="FC31:FM31"/>
    <mergeCell ref="EP32:EZ32"/>
    <mergeCell ref="BC38:BM38"/>
    <mergeCell ref="BP38:BZ38"/>
    <mergeCell ref="CP38:CZ38"/>
    <mergeCell ref="DC38:DM38"/>
    <mergeCell ref="EC32:EM32"/>
    <mergeCell ref="HP31:HZ31"/>
    <mergeCell ref="GC31:GM31"/>
    <mergeCell ref="GP31:GZ31"/>
    <mergeCell ref="HC31:HM31"/>
    <mergeCell ref="CP31:CZ31"/>
    <mergeCell ref="DC31:DM31"/>
    <mergeCell ref="EC31:EM31"/>
    <mergeCell ref="EP31:EZ31"/>
    <mergeCell ref="DP31:DZ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EC30:EM30"/>
    <mergeCell ref="EP30:EZ30"/>
    <mergeCell ref="BC31:BM31"/>
    <mergeCell ref="BC32:BM32"/>
    <mergeCell ref="BP32:BZ32"/>
    <mergeCell ref="BC39:BM39"/>
    <mergeCell ref="BP31:BZ31"/>
    <mergeCell ref="CC31:CM31"/>
    <mergeCell ref="EC38:EM38"/>
    <mergeCell ref="CC38:CM38"/>
    <mergeCell ref="BC30:BM30"/>
    <mergeCell ref="BP30:BZ30"/>
    <mergeCell ref="CC30:CM30"/>
    <mergeCell ref="CP30:CZ30"/>
    <mergeCell ref="DC30:DM30"/>
    <mergeCell ref="DP30:DZ30"/>
    <mergeCell ref="IP30:IV30"/>
    <mergeCell ref="FC30:FM30"/>
    <mergeCell ref="FP30:FZ30"/>
    <mergeCell ref="GC30:GM30"/>
    <mergeCell ref="GP30:GZ30"/>
    <mergeCell ref="HP30:HZ30"/>
    <mergeCell ref="IC30:IM30"/>
    <mergeCell ref="HC30:H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AC40:AM4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C7:M7"/>
    <mergeCell ref="P29:Z29"/>
    <mergeCell ref="C8:M8"/>
    <mergeCell ref="C9:M9"/>
    <mergeCell ref="C12:M12"/>
    <mergeCell ref="C13:M13"/>
    <mergeCell ref="C10:M10"/>
    <mergeCell ref="C11:M11"/>
    <mergeCell ref="C24:M24"/>
    <mergeCell ref="C28:M28"/>
    <mergeCell ref="C21:M21"/>
    <mergeCell ref="A2:E2"/>
    <mergeCell ref="A1:I1"/>
    <mergeCell ref="C3:M3"/>
    <mergeCell ref="C4:M4"/>
    <mergeCell ref="F2:I2"/>
    <mergeCell ref="C5:M5"/>
    <mergeCell ref="C6:M6"/>
    <mergeCell ref="C14:M14"/>
    <mergeCell ref="C15:M15"/>
    <mergeCell ref="C16:M16"/>
    <mergeCell ref="C17:M17"/>
    <mergeCell ref="C18:M18"/>
    <mergeCell ref="C19:M19"/>
    <mergeCell ref="C22:M22"/>
    <mergeCell ref="C23:M23"/>
    <mergeCell ref="C57:M57"/>
    <mergeCell ref="C36:M36"/>
    <mergeCell ref="C43:M43"/>
    <mergeCell ref="C52:M52"/>
    <mergeCell ref="C44:M44"/>
    <mergeCell ref="C42:M42"/>
    <mergeCell ref="C34:M34"/>
    <mergeCell ref="C35:M35"/>
    <mergeCell ref="C53:M53"/>
    <mergeCell ref="C54:M54"/>
    <mergeCell ref="C55:M55"/>
    <mergeCell ref="C56:M56"/>
    <mergeCell ref="C61:M61"/>
    <mergeCell ref="C60:M60"/>
    <mergeCell ref="C58:M58"/>
    <mergeCell ref="C59:M59"/>
    <mergeCell ref="C63:M63"/>
    <mergeCell ref="C64:M64"/>
    <mergeCell ref="C67:M67"/>
    <mergeCell ref="C68:M68"/>
    <mergeCell ref="C69:M69"/>
    <mergeCell ref="C70:M70"/>
    <mergeCell ref="C65:M65"/>
    <mergeCell ref="C66:M66"/>
    <mergeCell ref="C20:M20"/>
    <mergeCell ref="C29:M29"/>
    <mergeCell ref="C25:M25"/>
    <mergeCell ref="C26:M26"/>
    <mergeCell ref="C27:M27"/>
    <mergeCell ref="C80:M80"/>
    <mergeCell ref="A72:E72"/>
    <mergeCell ref="C73:M73"/>
    <mergeCell ref="C74:M74"/>
    <mergeCell ref="C62:M62"/>
    <mergeCell ref="C88:M88"/>
    <mergeCell ref="C83:M83"/>
    <mergeCell ref="C84:M84"/>
    <mergeCell ref="C85:M85"/>
    <mergeCell ref="C89:M89"/>
    <mergeCell ref="C90:M90"/>
    <mergeCell ref="C75:M75"/>
    <mergeCell ref="C76:M76"/>
    <mergeCell ref="C86:M86"/>
    <mergeCell ref="C87:M87"/>
    <mergeCell ref="C77:M77"/>
    <mergeCell ref="C78:M78"/>
    <mergeCell ref="C79:M79"/>
    <mergeCell ref="C81:M81"/>
    <mergeCell ref="C82:M8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2011-11-07T17:56:27Z</cp:lastPrinted>
  <dcterms:created xsi:type="dcterms:W3CDTF">1997-12-04T19:04:30Z</dcterms:created>
  <dcterms:modified xsi:type="dcterms:W3CDTF">2025-01-10T20:14:46Z</dcterms:modified>
</cp:coreProperties>
</file>