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C399FCC-90BF-4538-BB31-1040860EFEB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5C83E061-A8F9-48BB-8C58-0ECD20AC62E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C117" i="2" s="1"/>
  <c r="L219" i="1"/>
  <c r="L237" i="1"/>
  <c r="F5" i="13"/>
  <c r="G5" i="13"/>
  <c r="D5" i="13" s="1"/>
  <c r="L189" i="1"/>
  <c r="C101" i="2" s="1"/>
  <c r="L190" i="1"/>
  <c r="L191" i="1"/>
  <c r="L192" i="1"/>
  <c r="C104" i="2" s="1"/>
  <c r="L207" i="1"/>
  <c r="L208" i="1"/>
  <c r="C102" i="2" s="1"/>
  <c r="L209" i="1"/>
  <c r="L210" i="1"/>
  <c r="L225" i="1"/>
  <c r="L226" i="1"/>
  <c r="L227" i="1"/>
  <c r="C12" i="10" s="1"/>
  <c r="L228" i="1"/>
  <c r="C13" i="10" s="1"/>
  <c r="F6" i="13"/>
  <c r="G6" i="13"/>
  <c r="G7" i="13"/>
  <c r="G12" i="13"/>
  <c r="G14" i="13"/>
  <c r="G15" i="13"/>
  <c r="G17" i="13"/>
  <c r="G18" i="13"/>
  <c r="G19" i="13"/>
  <c r="G29" i="13"/>
  <c r="G31" i="13"/>
  <c r="G33" i="13"/>
  <c r="L194" i="1"/>
  <c r="L212" i="1"/>
  <c r="C110" i="2" s="1"/>
  <c r="L230" i="1"/>
  <c r="F7" i="13"/>
  <c r="F33" i="13" s="1"/>
  <c r="L195" i="1"/>
  <c r="C111" i="2" s="1"/>
  <c r="L213" i="1"/>
  <c r="L231" i="1"/>
  <c r="F12" i="13"/>
  <c r="D12" i="13"/>
  <c r="C12" i="13" s="1"/>
  <c r="L197" i="1"/>
  <c r="L215" i="1"/>
  <c r="C18" i="10" s="1"/>
  <c r="L233" i="1"/>
  <c r="F14" i="13"/>
  <c r="L199" i="1"/>
  <c r="L217" i="1"/>
  <c r="C20" i="10" s="1"/>
  <c r="L235" i="1"/>
  <c r="F15" i="13"/>
  <c r="L200" i="1"/>
  <c r="L218" i="1"/>
  <c r="L236" i="1"/>
  <c r="G641" i="1" s="1"/>
  <c r="H652" i="1"/>
  <c r="F17" i="13"/>
  <c r="D17" i="13"/>
  <c r="C17" i="13" s="1"/>
  <c r="L243" i="1"/>
  <c r="C106" i="2" s="1"/>
  <c r="F18" i="13"/>
  <c r="L244" i="1"/>
  <c r="F19" i="13"/>
  <c r="D19" i="13" s="1"/>
  <c r="C19" i="13" s="1"/>
  <c r="L245" i="1"/>
  <c r="F29" i="13"/>
  <c r="L350" i="1"/>
  <c r="L354" i="1" s="1"/>
  <c r="L351" i="1"/>
  <c r="G651" i="1" s="1"/>
  <c r="L352" i="1"/>
  <c r="H651" i="1" s="1"/>
  <c r="I359" i="1"/>
  <c r="I361" i="1" s="1"/>
  <c r="H624" i="1" s="1"/>
  <c r="J282" i="1"/>
  <c r="J301" i="1"/>
  <c r="J320" i="1"/>
  <c r="K282" i="1"/>
  <c r="K301" i="1"/>
  <c r="K320" i="1"/>
  <c r="L268" i="1"/>
  <c r="L282" i="1" s="1"/>
  <c r="E101" i="2"/>
  <c r="L269" i="1"/>
  <c r="L270" i="1"/>
  <c r="E103" i="2" s="1"/>
  <c r="L271" i="1"/>
  <c r="E104" i="2" s="1"/>
  <c r="L273" i="1"/>
  <c r="L274" i="1"/>
  <c r="L275" i="1"/>
  <c r="E112" i="2" s="1"/>
  <c r="L276" i="1"/>
  <c r="L277" i="1"/>
  <c r="L278" i="1"/>
  <c r="L279" i="1"/>
  <c r="L280" i="1"/>
  <c r="C17" i="10" s="1"/>
  <c r="L287" i="1"/>
  <c r="L301" i="1" s="1"/>
  <c r="G650" i="1" s="1"/>
  <c r="L288" i="1"/>
  <c r="L289" i="1"/>
  <c r="L290" i="1"/>
  <c r="L292" i="1"/>
  <c r="L293" i="1"/>
  <c r="L294" i="1"/>
  <c r="L295" i="1"/>
  <c r="E113" i="2" s="1"/>
  <c r="L296" i="1"/>
  <c r="E114" i="2" s="1"/>
  <c r="L297" i="1"/>
  <c r="L298" i="1"/>
  <c r="E116" i="2" s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/>
  <c r="L326" i="1"/>
  <c r="L327" i="1"/>
  <c r="L252" i="1"/>
  <c r="C32" i="10" s="1"/>
  <c r="L253" i="1"/>
  <c r="C25" i="10" s="1"/>
  <c r="L333" i="1"/>
  <c r="L334" i="1"/>
  <c r="L343" i="1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9" i="1"/>
  <c r="C132" i="2"/>
  <c r="L396" i="1"/>
  <c r="L397" i="1"/>
  <c r="L398" i="1"/>
  <c r="L258" i="1"/>
  <c r="J52" i="1"/>
  <c r="G48" i="2"/>
  <c r="G51" i="2"/>
  <c r="G53" i="2"/>
  <c r="F2" i="11"/>
  <c r="L603" i="1"/>
  <c r="H653" i="1"/>
  <c r="L602" i="1"/>
  <c r="G653" i="1" s="1"/>
  <c r="L601" i="1"/>
  <c r="F653" i="1" s="1"/>
  <c r="C40" i="10"/>
  <c r="F52" i="1"/>
  <c r="G52" i="1"/>
  <c r="G104" i="1" s="1"/>
  <c r="G185" i="1" s="1"/>
  <c r="G618" i="1" s="1"/>
  <c r="J618" i="1" s="1"/>
  <c r="H52" i="1"/>
  <c r="E48" i="2"/>
  <c r="I52" i="1"/>
  <c r="F71" i="1"/>
  <c r="C49" i="2" s="1"/>
  <c r="C54" i="2" s="1"/>
  <c r="C55" i="2" s="1"/>
  <c r="F86" i="1"/>
  <c r="C50" i="2" s="1"/>
  <c r="F103" i="1"/>
  <c r="G103" i="1"/>
  <c r="H71" i="1"/>
  <c r="H104" i="1" s="1"/>
  <c r="H86" i="1"/>
  <c r="H103" i="1"/>
  <c r="I103" i="1"/>
  <c r="I104" i="1"/>
  <c r="J103" i="1"/>
  <c r="J104" i="1"/>
  <c r="F113" i="1"/>
  <c r="F132" i="1" s="1"/>
  <c r="F128" i="1"/>
  <c r="G113" i="1"/>
  <c r="G128" i="1"/>
  <c r="G132" i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G139" i="1"/>
  <c r="G161" i="1" s="1"/>
  <c r="G154" i="1"/>
  <c r="H139" i="1"/>
  <c r="H161" i="1" s="1"/>
  <c r="H154" i="1"/>
  <c r="I139" i="1"/>
  <c r="F77" i="2" s="1"/>
  <c r="F83" i="2" s="1"/>
  <c r="I154" i="1"/>
  <c r="L242" i="1"/>
  <c r="L324" i="1"/>
  <c r="E105" i="2" s="1"/>
  <c r="L246" i="1"/>
  <c r="L260" i="1"/>
  <c r="L261" i="1"/>
  <c r="C26" i="10" s="1"/>
  <c r="L341" i="1"/>
  <c r="L342" i="1"/>
  <c r="E135" i="2" s="1"/>
  <c r="I655" i="1"/>
  <c r="I660" i="1"/>
  <c r="L221" i="1"/>
  <c r="I659" i="1"/>
  <c r="C6" i="10"/>
  <c r="C5" i="10"/>
  <c r="C42" i="10"/>
  <c r="L366" i="1"/>
  <c r="F122" i="2" s="1"/>
  <c r="F136" i="2" s="1"/>
  <c r="F137" i="2" s="1"/>
  <c r="L367" i="1"/>
  <c r="L368" i="1"/>
  <c r="L369" i="1"/>
  <c r="L370" i="1"/>
  <c r="C29" i="10" s="1"/>
  <c r="L371" i="1"/>
  <c r="L372" i="1"/>
  <c r="B2" i="10"/>
  <c r="L336" i="1"/>
  <c r="L337" i="1"/>
  <c r="L338" i="1"/>
  <c r="E129" i="2"/>
  <c r="L339" i="1"/>
  <c r="K343" i="1"/>
  <c r="L511" i="1"/>
  <c r="F539" i="1" s="1"/>
  <c r="L512" i="1"/>
  <c r="L514" i="1" s="1"/>
  <c r="F540" i="1"/>
  <c r="L513" i="1"/>
  <c r="F541" i="1"/>
  <c r="L516" i="1"/>
  <c r="G539" i="1"/>
  <c r="L517" i="1"/>
  <c r="G540" i="1" s="1"/>
  <c r="L518" i="1"/>
  <c r="G541" i="1" s="1"/>
  <c r="L521" i="1"/>
  <c r="H539" i="1" s="1"/>
  <c r="H542" i="1" s="1"/>
  <c r="L522" i="1"/>
  <c r="L524" i="1" s="1"/>
  <c r="H540" i="1"/>
  <c r="L523" i="1"/>
  <c r="H541" i="1"/>
  <c r="L526" i="1"/>
  <c r="I539" i="1"/>
  <c r="L527" i="1"/>
  <c r="I540" i="1" s="1"/>
  <c r="L528" i="1"/>
  <c r="I541" i="1" s="1"/>
  <c r="L531" i="1"/>
  <c r="J539" i="1"/>
  <c r="L532" i="1"/>
  <c r="J540" i="1" s="1"/>
  <c r="L533" i="1"/>
  <c r="J541" i="1" s="1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I431" i="1"/>
  <c r="J9" i="1" s="1"/>
  <c r="C10" i="2"/>
  <c r="D10" i="2"/>
  <c r="D19" i="2" s="1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C19" i="2" s="1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F32" i="2" s="1"/>
  <c r="I440" i="1"/>
  <c r="J23" i="1" s="1"/>
  <c r="C23" i="2"/>
  <c r="D23" i="2"/>
  <c r="E23" i="2"/>
  <c r="E32" i="2" s="1"/>
  <c r="F23" i="2"/>
  <c r="I441" i="1"/>
  <c r="J24" i="1" s="1"/>
  <c r="G23" i="2" s="1"/>
  <c r="C24" i="2"/>
  <c r="D24" i="2"/>
  <c r="D32" i="2" s="1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E29" i="2"/>
  <c r="E30" i="2"/>
  <c r="E31" i="2"/>
  <c r="F28" i="2"/>
  <c r="C29" i="2"/>
  <c r="D29" i="2"/>
  <c r="F29" i="2"/>
  <c r="C30" i="2"/>
  <c r="D30" i="2"/>
  <c r="F30" i="2"/>
  <c r="C31" i="2"/>
  <c r="D31" i="2"/>
  <c r="F31" i="2"/>
  <c r="I443" i="1"/>
  <c r="J32" i="1" s="1"/>
  <c r="G31" i="2" s="1"/>
  <c r="C34" i="2"/>
  <c r="D34" i="2"/>
  <c r="E34" i="2"/>
  <c r="E42" i="2" s="1"/>
  <c r="E43" i="2" s="1"/>
  <c r="F34" i="2"/>
  <c r="F42" i="2" s="1"/>
  <c r="C35" i="2"/>
  <c r="D35" i="2"/>
  <c r="D42" i="2" s="1"/>
  <c r="D43" i="2" s="1"/>
  <c r="E35" i="2"/>
  <c r="F35" i="2"/>
  <c r="C36" i="2"/>
  <c r="D36" i="2"/>
  <c r="E36" i="2"/>
  <c r="F36" i="2"/>
  <c r="I446" i="1"/>
  <c r="J37" i="1" s="1"/>
  <c r="C37" i="2"/>
  <c r="C42" i="2" s="1"/>
  <c r="C43" i="2" s="1"/>
  <c r="D37" i="2"/>
  <c r="E37" i="2"/>
  <c r="F37" i="2"/>
  <c r="I447" i="1"/>
  <c r="I450" i="1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8" i="2"/>
  <c r="E49" i="2"/>
  <c r="E50" i="2"/>
  <c r="C51" i="2"/>
  <c r="D51" i="2"/>
  <c r="E51" i="2"/>
  <c r="F51" i="2"/>
  <c r="D52" i="2"/>
  <c r="C53" i="2"/>
  <c r="D53" i="2"/>
  <c r="E53" i="2"/>
  <c r="F53" i="2"/>
  <c r="F54" i="2" s="1"/>
  <c r="C58" i="2"/>
  <c r="C59" i="2"/>
  <c r="C61" i="2"/>
  <c r="C62" i="2"/>
  <c r="D61" i="2"/>
  <c r="D62" i="2"/>
  <c r="E61" i="2"/>
  <c r="E62" i="2" s="1"/>
  <c r="E71" i="2"/>
  <c r="E72" i="2"/>
  <c r="E68" i="2"/>
  <c r="E70" i="2" s="1"/>
  <c r="E73" i="2" s="1"/>
  <c r="E69" i="2"/>
  <c r="F61" i="2"/>
  <c r="F62" i="2"/>
  <c r="F64" i="2"/>
  <c r="F70" i="2" s="1"/>
  <c r="F73" i="2" s="1"/>
  <c r="F65" i="2"/>
  <c r="F68" i="2"/>
  <c r="F69" i="2"/>
  <c r="G61" i="2"/>
  <c r="G62" i="2"/>
  <c r="C64" i="2"/>
  <c r="C65" i="2"/>
  <c r="C70" i="2" s="1"/>
  <c r="C73" i="2" s="1"/>
  <c r="C66" i="2"/>
  <c r="C67" i="2"/>
  <c r="C68" i="2"/>
  <c r="C69" i="2"/>
  <c r="D69" i="2"/>
  <c r="D70" i="2" s="1"/>
  <c r="D73" i="2" s="1"/>
  <c r="D71" i="2"/>
  <c r="G69" i="2"/>
  <c r="G70" i="2"/>
  <c r="G73" i="2" s="1"/>
  <c r="C71" i="2"/>
  <c r="C72" i="2"/>
  <c r="C77" i="2"/>
  <c r="C83" i="2" s="1"/>
  <c r="F79" i="2"/>
  <c r="F80" i="2"/>
  <c r="F81" i="2"/>
  <c r="C79" i="2"/>
  <c r="E79" i="2"/>
  <c r="C80" i="2"/>
  <c r="D80" i="2"/>
  <c r="E80" i="2"/>
  <c r="C81" i="2"/>
  <c r="D81" i="2"/>
  <c r="E81" i="2"/>
  <c r="C82" i="2"/>
  <c r="C85" i="2"/>
  <c r="C86" i="2"/>
  <c r="C89" i="2"/>
  <c r="C90" i="2"/>
  <c r="C91" i="2"/>
  <c r="C95" i="2" s="1"/>
  <c r="C92" i="2"/>
  <c r="C93" i="2"/>
  <c r="C94" i="2"/>
  <c r="F85" i="2"/>
  <c r="F95" i="2" s="1"/>
  <c r="F86" i="2"/>
  <c r="D88" i="2"/>
  <c r="D95" i="2" s="1"/>
  <c r="E88" i="2"/>
  <c r="F88" i="2"/>
  <c r="G88" i="2"/>
  <c r="D89" i="2"/>
  <c r="E89" i="2"/>
  <c r="E95" i="2" s="1"/>
  <c r="F89" i="2"/>
  <c r="G89" i="2"/>
  <c r="D90" i="2"/>
  <c r="E90" i="2"/>
  <c r="G90" i="2"/>
  <c r="G95" i="2" s="1"/>
  <c r="D91" i="2"/>
  <c r="E91" i="2"/>
  <c r="F91" i="2"/>
  <c r="D92" i="2"/>
  <c r="E92" i="2"/>
  <c r="F92" i="2"/>
  <c r="D93" i="2"/>
  <c r="E93" i="2"/>
  <c r="F93" i="2"/>
  <c r="D94" i="2"/>
  <c r="E94" i="2"/>
  <c r="F94" i="2"/>
  <c r="D107" i="2"/>
  <c r="F107" i="2"/>
  <c r="G107" i="2"/>
  <c r="G137" i="2" s="1"/>
  <c r="E110" i="2"/>
  <c r="E111" i="2"/>
  <c r="E115" i="2"/>
  <c r="F120" i="2"/>
  <c r="G120" i="2"/>
  <c r="E122" i="2"/>
  <c r="D126" i="2"/>
  <c r="D136" i="2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C129" i="2" s="1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G490" i="1"/>
  <c r="K490" i="1" s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G155" i="2" s="1"/>
  <c r="F155" i="2"/>
  <c r="F493" i="1"/>
  <c r="B156" i="2" s="1"/>
  <c r="G156" i="2" s="1"/>
  <c r="G493" i="1"/>
  <c r="C156" i="2"/>
  <c r="H493" i="1"/>
  <c r="K493" i="1" s="1"/>
  <c r="D156" i="2"/>
  <c r="I493" i="1"/>
  <c r="E156" i="2"/>
  <c r="J493" i="1"/>
  <c r="F156" i="2"/>
  <c r="F19" i="1"/>
  <c r="G607" i="1"/>
  <c r="G19" i="1"/>
  <c r="G608" i="1" s="1"/>
  <c r="J608" i="1" s="1"/>
  <c r="H19" i="1"/>
  <c r="G609" i="1"/>
  <c r="I19" i="1"/>
  <c r="G610" i="1"/>
  <c r="F33" i="1"/>
  <c r="F44" i="1"/>
  <c r="H607" i="1" s="1"/>
  <c r="J607" i="1" s="1"/>
  <c r="G33" i="1"/>
  <c r="G44" i="1" s="1"/>
  <c r="H608" i="1" s="1"/>
  <c r="H33" i="1"/>
  <c r="I33" i="1"/>
  <c r="I44" i="1" s="1"/>
  <c r="H610" i="1" s="1"/>
  <c r="F43" i="1"/>
  <c r="G43" i="1"/>
  <c r="G613" i="1" s="1"/>
  <c r="H43" i="1"/>
  <c r="H44" i="1"/>
  <c r="H609" i="1"/>
  <c r="J609" i="1" s="1"/>
  <c r="I43" i="1"/>
  <c r="F169" i="1"/>
  <c r="F184" i="1" s="1"/>
  <c r="I169" i="1"/>
  <c r="I184" i="1" s="1"/>
  <c r="F175" i="1"/>
  <c r="G175" i="1"/>
  <c r="G184" i="1" s="1"/>
  <c r="H175" i="1"/>
  <c r="I175" i="1"/>
  <c r="J175" i="1"/>
  <c r="F180" i="1"/>
  <c r="G180" i="1"/>
  <c r="H180" i="1"/>
  <c r="I180" i="1"/>
  <c r="J184" i="1"/>
  <c r="F203" i="1"/>
  <c r="F249" i="1" s="1"/>
  <c r="F263" i="1" s="1"/>
  <c r="G203" i="1"/>
  <c r="H203" i="1"/>
  <c r="I203" i="1"/>
  <c r="I249" i="1" s="1"/>
  <c r="I263" i="1" s="1"/>
  <c r="J203" i="1"/>
  <c r="J249" i="1" s="1"/>
  <c r="K203" i="1"/>
  <c r="F221" i="1"/>
  <c r="G221" i="1"/>
  <c r="G249" i="1" s="1"/>
  <c r="G263" i="1" s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82" i="1"/>
  <c r="G282" i="1"/>
  <c r="G330" i="1" s="1"/>
  <c r="G344" i="1" s="1"/>
  <c r="H282" i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H330" i="1" s="1"/>
  <c r="H344" i="1" s="1"/>
  <c r="I320" i="1"/>
  <c r="F329" i="1"/>
  <c r="G329" i="1"/>
  <c r="L329" i="1" s="1"/>
  <c r="H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L374" i="1"/>
  <c r="G626" i="1" s="1"/>
  <c r="J626" i="1" s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J635" i="1" s="1"/>
  <c r="H385" i="1"/>
  <c r="I385" i="1"/>
  <c r="I400" i="1" s="1"/>
  <c r="F393" i="1"/>
  <c r="G393" i="1"/>
  <c r="H393" i="1"/>
  <c r="I393" i="1"/>
  <c r="F399" i="1"/>
  <c r="G399" i="1"/>
  <c r="H399" i="1"/>
  <c r="I399" i="1"/>
  <c r="H400" i="1"/>
  <c r="H634" i="1" s="1"/>
  <c r="L405" i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4" i="1"/>
  <c r="L415" i="1"/>
  <c r="L416" i="1"/>
  <c r="L417" i="1"/>
  <c r="L419" i="1" s="1"/>
  <c r="L426" i="1" s="1"/>
  <c r="G628" i="1" s="1"/>
  <c r="J628" i="1" s="1"/>
  <c r="L418" i="1"/>
  <c r="F419" i="1"/>
  <c r="G419" i="1"/>
  <c r="H419" i="1"/>
  <c r="H426" i="1"/>
  <c r="I419" i="1"/>
  <c r="J419" i="1"/>
  <c r="L421" i="1"/>
  <c r="L422" i="1"/>
  <c r="L423" i="1"/>
  <c r="L424" i="1"/>
  <c r="F425" i="1"/>
  <c r="G425" i="1"/>
  <c r="H425" i="1"/>
  <c r="I425" i="1"/>
  <c r="I426" i="1" s="1"/>
  <c r="J425" i="1"/>
  <c r="F438" i="1"/>
  <c r="G438" i="1"/>
  <c r="G630" i="1" s="1"/>
  <c r="J630" i="1" s="1"/>
  <c r="H438" i="1"/>
  <c r="F444" i="1"/>
  <c r="G444" i="1"/>
  <c r="G451" i="1" s="1"/>
  <c r="H630" i="1" s="1"/>
  <c r="H444" i="1"/>
  <c r="H451" i="1" s="1"/>
  <c r="H631" i="1" s="1"/>
  <c r="J631" i="1" s="1"/>
  <c r="F450" i="1"/>
  <c r="F451" i="1" s="1"/>
  <c r="H629" i="1" s="1"/>
  <c r="J629" i="1" s="1"/>
  <c r="G450" i="1"/>
  <c r="H450" i="1"/>
  <c r="F460" i="1"/>
  <c r="F466" i="1" s="1"/>
  <c r="H612" i="1" s="1"/>
  <c r="G460" i="1"/>
  <c r="G466" i="1" s="1"/>
  <c r="H613" i="1" s="1"/>
  <c r="H460" i="1"/>
  <c r="I460" i="1"/>
  <c r="I466" i="1" s="1"/>
  <c r="H615" i="1" s="1"/>
  <c r="J615" i="1" s="1"/>
  <c r="J460" i="1"/>
  <c r="F464" i="1"/>
  <c r="G464" i="1"/>
  <c r="H464" i="1"/>
  <c r="I464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J535" i="1" s="1"/>
  <c r="K514" i="1"/>
  <c r="F519" i="1"/>
  <c r="G519" i="1"/>
  <c r="H519" i="1"/>
  <c r="I519" i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I535" i="1" s="1"/>
  <c r="J529" i="1"/>
  <c r="K529" i="1"/>
  <c r="L529" i="1"/>
  <c r="F534" i="1"/>
  <c r="G534" i="1"/>
  <c r="H534" i="1"/>
  <c r="I534" i="1"/>
  <c r="J534" i="1"/>
  <c r="K534" i="1"/>
  <c r="L547" i="1"/>
  <c r="L548" i="1"/>
  <c r="L550" i="1" s="1"/>
  <c r="L549" i="1"/>
  <c r="F550" i="1"/>
  <c r="G550" i="1"/>
  <c r="H550" i="1"/>
  <c r="H561" i="1"/>
  <c r="I550" i="1"/>
  <c r="J550" i="1"/>
  <c r="K550" i="1"/>
  <c r="L552" i="1"/>
  <c r="L553" i="1"/>
  <c r="L554" i="1"/>
  <c r="L555" i="1"/>
  <c r="F555" i="1"/>
  <c r="F561" i="1" s="1"/>
  <c r="G555" i="1"/>
  <c r="H555" i="1"/>
  <c r="I555" i="1"/>
  <c r="I561" i="1"/>
  <c r="J555" i="1"/>
  <c r="K555" i="1"/>
  <c r="K561" i="1" s="1"/>
  <c r="L557" i="1"/>
  <c r="L560" i="1" s="1"/>
  <c r="L558" i="1"/>
  <c r="L559" i="1"/>
  <c r="F560" i="1"/>
  <c r="G560" i="1"/>
  <c r="G561" i="1" s="1"/>
  <c r="H560" i="1"/>
  <c r="I560" i="1"/>
  <c r="J560" i="1"/>
  <c r="J561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K586" i="1"/>
  <c r="K587" i="1"/>
  <c r="H588" i="1"/>
  <c r="H639" i="1" s="1"/>
  <c r="I588" i="1"/>
  <c r="H640" i="1" s="1"/>
  <c r="J588" i="1"/>
  <c r="H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1" i="1"/>
  <c r="G633" i="1"/>
  <c r="G634" i="1"/>
  <c r="J634" i="1" s="1"/>
  <c r="G635" i="1"/>
  <c r="G639" i="1"/>
  <c r="J639" i="1" s="1"/>
  <c r="G640" i="1"/>
  <c r="G642" i="1"/>
  <c r="H642" i="1"/>
  <c r="G643" i="1"/>
  <c r="J643" i="1" s="1"/>
  <c r="H643" i="1"/>
  <c r="G644" i="1"/>
  <c r="J644" i="1" s="1"/>
  <c r="H644" i="1"/>
  <c r="G645" i="1"/>
  <c r="H645" i="1"/>
  <c r="J645" i="1"/>
  <c r="C113" i="2"/>
  <c r="C112" i="2"/>
  <c r="E102" i="2"/>
  <c r="F652" i="1"/>
  <c r="C24" i="10"/>
  <c r="L411" i="1"/>
  <c r="B153" i="2"/>
  <c r="G153" i="2" s="1"/>
  <c r="G615" i="1"/>
  <c r="I438" i="1"/>
  <c r="G632" i="1"/>
  <c r="L519" i="1"/>
  <c r="F19" i="2"/>
  <c r="J330" i="1"/>
  <c r="J344" i="1" s="1"/>
  <c r="C48" i="2"/>
  <c r="F31" i="13"/>
  <c r="C105" i="2"/>
  <c r="E77" i="2"/>
  <c r="E83" i="2" s="1"/>
  <c r="H466" i="1"/>
  <c r="H614" i="1"/>
  <c r="G612" i="1"/>
  <c r="E54" i="2"/>
  <c r="E55" i="2" s="1"/>
  <c r="E96" i="2" s="1"/>
  <c r="G54" i="2"/>
  <c r="G55" i="2"/>
  <c r="G96" i="2" s="1"/>
  <c r="E8" i="13"/>
  <c r="A22" i="12"/>
  <c r="D18" i="13"/>
  <c r="C18" i="13" s="1"/>
  <c r="D54" i="2"/>
  <c r="D77" i="2"/>
  <c r="D83" i="2" s="1"/>
  <c r="C32" i="2"/>
  <c r="L425" i="1"/>
  <c r="H184" i="1"/>
  <c r="G152" i="2"/>
  <c r="E13" i="13"/>
  <c r="C13" i="13" s="1"/>
  <c r="J642" i="1"/>
  <c r="C11" i="10"/>
  <c r="L239" i="1"/>
  <c r="H650" i="1" s="1"/>
  <c r="H654" i="1" s="1"/>
  <c r="H249" i="1"/>
  <c r="H263" i="1" s="1"/>
  <c r="C16" i="10"/>
  <c r="D7" i="13"/>
  <c r="C7" i="13" s="1"/>
  <c r="H535" i="1"/>
  <c r="K541" i="1" l="1"/>
  <c r="I652" i="1"/>
  <c r="J610" i="1"/>
  <c r="F43" i="2"/>
  <c r="I542" i="1"/>
  <c r="C130" i="2"/>
  <c r="C133" i="2" s="1"/>
  <c r="L400" i="1"/>
  <c r="H185" i="1"/>
  <c r="G619" i="1" s="1"/>
  <c r="J619" i="1" s="1"/>
  <c r="J640" i="1"/>
  <c r="L561" i="1"/>
  <c r="K540" i="1"/>
  <c r="C5" i="13"/>
  <c r="J637" i="1"/>
  <c r="J19" i="1"/>
  <c r="G611" i="1" s="1"/>
  <c r="G9" i="2"/>
  <c r="G19" i="2" s="1"/>
  <c r="C96" i="2"/>
  <c r="G36" i="2"/>
  <c r="G42" i="2" s="1"/>
  <c r="G22" i="2"/>
  <c r="G32" i="2" s="1"/>
  <c r="J33" i="1"/>
  <c r="K539" i="1"/>
  <c r="K542" i="1" s="1"/>
  <c r="F542" i="1"/>
  <c r="C38" i="10"/>
  <c r="H657" i="1"/>
  <c r="H662" i="1"/>
  <c r="J185" i="1"/>
  <c r="J638" i="1"/>
  <c r="J613" i="1"/>
  <c r="F55" i="2"/>
  <c r="F96" i="2" s="1"/>
  <c r="J641" i="1"/>
  <c r="C27" i="10"/>
  <c r="G625" i="1"/>
  <c r="J625" i="1" s="1"/>
  <c r="J612" i="1"/>
  <c r="H638" i="1"/>
  <c r="J263" i="1"/>
  <c r="J542" i="1"/>
  <c r="G654" i="1"/>
  <c r="E107" i="2"/>
  <c r="G542" i="1"/>
  <c r="I653" i="1"/>
  <c r="L330" i="1"/>
  <c r="L344" i="1" s="1"/>
  <c r="G623" i="1" s="1"/>
  <c r="J623" i="1" s="1"/>
  <c r="D31" i="13"/>
  <c r="C31" i="13" s="1"/>
  <c r="H25" i="13"/>
  <c r="E16" i="13"/>
  <c r="C16" i="13" s="1"/>
  <c r="C115" i="2"/>
  <c r="C120" i="2" s="1"/>
  <c r="I444" i="1"/>
  <c r="I451" i="1" s="1"/>
  <c r="H632" i="1" s="1"/>
  <c r="J632" i="1" s="1"/>
  <c r="C10" i="10"/>
  <c r="L604" i="1"/>
  <c r="C23" i="10"/>
  <c r="G652" i="1"/>
  <c r="C116" i="2"/>
  <c r="L534" i="1"/>
  <c r="L535" i="1" s="1"/>
  <c r="C21" i="10"/>
  <c r="C8" i="13"/>
  <c r="D14" i="13"/>
  <c r="C14" i="13" s="1"/>
  <c r="C15" i="10"/>
  <c r="C35" i="10"/>
  <c r="C122" i="2"/>
  <c r="C136" i="2" s="1"/>
  <c r="I161" i="1"/>
  <c r="I185" i="1" s="1"/>
  <c r="G620" i="1" s="1"/>
  <c r="J620" i="1" s="1"/>
  <c r="L203" i="1"/>
  <c r="D48" i="2"/>
  <c r="D55" i="2" s="1"/>
  <c r="D96" i="2" s="1"/>
  <c r="D15" i="13"/>
  <c r="C15" i="13" s="1"/>
  <c r="D119" i="2"/>
  <c r="D120" i="2" s="1"/>
  <c r="D137" i="2" s="1"/>
  <c r="C103" i="2"/>
  <c r="C107" i="2" s="1"/>
  <c r="F651" i="1"/>
  <c r="I651" i="1" s="1"/>
  <c r="E117" i="2"/>
  <c r="E120" i="2" s="1"/>
  <c r="J38" i="1"/>
  <c r="G37" i="2" s="1"/>
  <c r="H637" i="1"/>
  <c r="F104" i="1"/>
  <c r="F185" i="1" s="1"/>
  <c r="G617" i="1" s="1"/>
  <c r="J617" i="1" s="1"/>
  <c r="E124" i="2"/>
  <c r="E136" i="2" s="1"/>
  <c r="D29" i="13"/>
  <c r="C29" i="13" s="1"/>
  <c r="C19" i="10"/>
  <c r="D6" i="13"/>
  <c r="C6" i="13" s="1"/>
  <c r="C137" i="2" l="1"/>
  <c r="C36" i="10"/>
  <c r="C41" i="10" s="1"/>
  <c r="D27" i="10"/>
  <c r="C39" i="10"/>
  <c r="D23" i="10"/>
  <c r="G627" i="1"/>
  <c r="J627" i="1" s="1"/>
  <c r="H636" i="1"/>
  <c r="L249" i="1"/>
  <c r="L263" i="1" s="1"/>
  <c r="G622" i="1" s="1"/>
  <c r="J622" i="1" s="1"/>
  <c r="F650" i="1"/>
  <c r="E137" i="2"/>
  <c r="C28" i="10"/>
  <c r="D19" i="10" s="1"/>
  <c r="D10" i="10"/>
  <c r="G657" i="1"/>
  <c r="G662" i="1"/>
  <c r="D33" i="13"/>
  <c r="D36" i="13" s="1"/>
  <c r="G636" i="1"/>
  <c r="G621" i="1"/>
  <c r="J621" i="1" s="1"/>
  <c r="E33" i="13"/>
  <c r="D35" i="13" s="1"/>
  <c r="D15" i="10"/>
  <c r="G43" i="2"/>
  <c r="C25" i="13"/>
  <c r="H33" i="13"/>
  <c r="J43" i="1"/>
  <c r="D21" i="10"/>
  <c r="D37" i="10" l="1"/>
  <c r="D40" i="10"/>
  <c r="D35" i="10"/>
  <c r="D38" i="10"/>
  <c r="J44" i="1"/>
  <c r="H611" i="1" s="1"/>
  <c r="J611" i="1" s="1"/>
  <c r="G616" i="1"/>
  <c r="J636" i="1"/>
  <c r="D39" i="10"/>
  <c r="D22" i="10"/>
  <c r="D16" i="10"/>
  <c r="C30" i="10"/>
  <c r="D24" i="10"/>
  <c r="D12" i="10"/>
  <c r="D13" i="10"/>
  <c r="D11" i="10"/>
  <c r="D28" i="10" s="1"/>
  <c r="D20" i="10"/>
  <c r="D26" i="10"/>
  <c r="D18" i="10"/>
  <c r="D17" i="10"/>
  <c r="D25" i="10"/>
  <c r="D36" i="10"/>
  <c r="F654" i="1"/>
  <c r="I650" i="1"/>
  <c r="I654" i="1" s="1"/>
  <c r="I662" i="1" l="1"/>
  <c r="C7" i="10" s="1"/>
  <c r="I657" i="1"/>
  <c r="F657" i="1"/>
  <c r="F662" i="1"/>
  <c r="C4" i="10" s="1"/>
  <c r="J616" i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A1F56F9-3331-4E75-9730-619BA0B2DE9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6C64D3D-DF1B-498E-8148-8BFD506F431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9F0CEC8-9D9F-40FB-948D-15544AF3B05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621D890-AD91-4877-8198-A34ED68E508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921438-D38D-48EA-A8CF-DA10FF83EB5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43D97DC-F4F4-4E4E-B0AB-2F7418FAA86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E039300-FCE2-4F1C-AF3A-F0D45C6DC9E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A14ED23-4AF9-459A-B36A-E68AD3689E2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B90354A-32BE-4444-A4B6-31DBAEB66A8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AE47B21-2C07-47B2-86CC-4C92650EC9B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80C3BE9-8F2D-4029-8A0E-6921B86DAFA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DD7BEAB-ED39-4CB8-9F8F-40430288C37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<sst xmlns="http://schemas.openxmlformats.org/spreadsheetml/2006/main" count="3858" uniqueCount="895">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</sst>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C157-9420-41D0-B921-377DB0B08C9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391</v>
      </c>
      <c r="C2" s="21">
        <v>391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479444.45</v>
      </c>
      <c r="G9" s="18"/>
      <c r="H9" s="18"/>
      <c r="I9" s="18">
        <v>23916.03</v>
      </c>
      <c r="J9" s="67">
        <f>SUM(I431)</f>
        <v>113863.18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470.38</v>
      </c>
      <c r="G12" s="18"/>
      <c r="H12" s="18">
        <v>4755.4399999999996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470.38</v>
      </c>
      <c r="H13" s="18">
        <v>2599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519.59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479914.83</v>
      </c>
      <c r="G19" s="41">
        <f>SUM(G9:G18)</f>
        <v>989.97</v>
      </c>
      <c r="H19" s="41">
        <f>SUM(H9:H18)</f>
        <v>7354.44</v>
      </c>
      <c r="I19" s="41">
        <f>SUM(I9:I18)</f>
        <v>23916.03</v>
      </c>
      <c r="J19" s="41">
        <f>SUM(J9:J18)</f>
        <v>113863.18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4755.4399999999996</v>
      </c>
      <c r="G23" s="18">
        <v>470.38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4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1280.26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2531.44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335000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343567.14</v>
      </c>
      <c r="G33" s="41">
        <f>SUM(G23:G32)</f>
        <v>470.38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519.59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5479.87</v>
      </c>
      <c r="G41" s="4"/>
      <c r="H41" s="18">
        <v>7354.44</v>
      </c>
      <c r="I41" s="18">
        <v>23916.03</v>
      </c>
      <c r="J41" s="13">
        <f>SUM(I449)</f>
        <v>113863.18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130867.82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136347.69</v>
      </c>
      <c r="G43" s="41">
        <f>SUM(G35:G42)</f>
        <v>519.59</v>
      </c>
      <c r="H43" s="41">
        <f>SUM(H35:H42)</f>
        <v>7354.44</v>
      </c>
      <c r="I43" s="41">
        <f>SUM(I35:I42)</f>
        <v>23916.03</v>
      </c>
      <c r="J43" s="41">
        <f>SUM(J35:J42)</f>
        <v>113863.18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479914.83</v>
      </c>
      <c r="G44" s="41">
        <f>G43+G33</f>
        <v>989.97</v>
      </c>
      <c r="H44" s="41">
        <f>H43+H33</f>
        <v>7354.44</v>
      </c>
      <c r="I44" s="41">
        <f>I43+I33</f>
        <v>23916.03</v>
      </c>
      <c r="J44" s="41">
        <f>J43+J33</f>
        <v>113863.18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456017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456017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1101.98</v>
      </c>
      <c r="G88" s="18"/>
      <c r="H88" s="18"/>
      <c r="I88" s="18">
        <v>35.43</v>
      </c>
      <c r="J88" s="18">
        <v>363.72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12063.24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8692.9500000000007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21967.3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22427.73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1994.97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34217.629999999997</v>
      </c>
      <c r="G103" s="41">
        <f>SUM(G88:G102)</f>
        <v>12063.24</v>
      </c>
      <c r="H103" s="41">
        <f>SUM(H88:H102)</f>
        <v>21967.3</v>
      </c>
      <c r="I103" s="41">
        <f>SUM(I88:I102)</f>
        <v>35.43</v>
      </c>
      <c r="J103" s="41">
        <f>SUM(J88:J102)</f>
        <v>363.72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490234.63</v>
      </c>
      <c r="G104" s="41">
        <f>G52+G103</f>
        <v>12063.24</v>
      </c>
      <c r="H104" s="41">
        <f>H52+H71+H86+H103</f>
        <v>21967.3</v>
      </c>
      <c r="I104" s="41">
        <f>I52+I103</f>
        <v>35.43</v>
      </c>
      <c r="J104" s="41">
        <f>J52+J103</f>
        <v>363.72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1258214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1258214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226.97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226.97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1258214</v>
      </c>
      <c r="G132" s="41">
        <f>G113+SUM(G128:G129)</f>
        <v>226.97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29014.02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2291.02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581.05999999999995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581.05999999999995</v>
      </c>
      <c r="G154" s="41">
        <f>SUM(G142:G153)</f>
        <v>2291.02</v>
      </c>
      <c r="H154" s="41">
        <f>SUM(H142:H153)</f>
        <v>29014.02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581.05999999999995</v>
      </c>
      <c r="G161" s="41">
        <f>G139+G154+SUM(G155:G160)</f>
        <v>2291.02</v>
      </c>
      <c r="H161" s="41">
        <f>H139+H154+SUM(H155:H160)</f>
        <v>29014.02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11931.74</v>
      </c>
      <c r="H171" s="18">
        <v>4709.8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11931.74</v>
      </c>
      <c r="H175" s="41">
        <f>SUM(H171:H174)</f>
        <v>4709.8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11931.74</v>
      </c>
      <c r="H184" s="41">
        <f>+H175+SUM(H180:H183)</f>
        <v>4709.8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1749029.69</v>
      </c>
      <c r="G185" s="47">
        <f>G104+G132+G161+G184</f>
        <v>26512.97</v>
      </c>
      <c r="H185" s="47">
        <f>H104+H132+H161+H184</f>
        <v>55691.12</v>
      </c>
      <c r="I185" s="47">
        <f>I104+I132+I161+I184</f>
        <v>35.43</v>
      </c>
      <c r="J185" s="47">
        <f>J104+J132+J184</f>
        <v>363.72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314031.61</v>
      </c>
      <c r="G189" s="18">
        <v>127990.41</v>
      </c>
      <c r="H189" s="18"/>
      <c r="I189" s="18">
        <v>13715.33</v>
      </c>
      <c r="J189" s="18">
        <v>1739.02</v>
      </c>
      <c r="K189" s="18"/>
      <c r="L189" s="19">
        <f>SUM(F189:K189)</f>
        <v>457476.37000000005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64048</v>
      </c>
      <c r="G190" s="18">
        <v>26104.16</v>
      </c>
      <c r="H190" s="18">
        <v>51.8</v>
      </c>
      <c r="I190" s="18">
        <v>304.06</v>
      </c>
      <c r="J190" s="18"/>
      <c r="K190" s="18">
        <v>324</v>
      </c>
      <c r="L190" s="19">
        <f>SUM(F190:K190)</f>
        <v>90832.02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7721</v>
      </c>
      <c r="G192" s="18">
        <v>626.24</v>
      </c>
      <c r="H192" s="18">
        <v>3899.92</v>
      </c>
      <c r="I192" s="18">
        <v>1522.69</v>
      </c>
      <c r="J192" s="18"/>
      <c r="K192" s="18">
        <v>587.71</v>
      </c>
      <c r="L192" s="19">
        <f>SUM(F192:K192)</f>
        <v>14357.560000000001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35212.25</v>
      </c>
      <c r="G194" s="18">
        <v>14351.52</v>
      </c>
      <c r="H194" s="18">
        <v>1500</v>
      </c>
      <c r="I194" s="18">
        <v>309.68</v>
      </c>
      <c r="J194" s="18"/>
      <c r="K194" s="18"/>
      <c r="L194" s="19">
        <f t="shared" ref="L194:L200" si="0">SUM(F194:K194)</f>
        <v>51373.450000000004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>
        <v>3706</v>
      </c>
      <c r="H195" s="18">
        <v>12761.44</v>
      </c>
      <c r="I195" s="18">
        <v>5634.44</v>
      </c>
      <c r="J195" s="18"/>
      <c r="K195" s="18">
        <v>1512.79</v>
      </c>
      <c r="L195" s="19">
        <f t="shared" si="0"/>
        <v>23614.670000000002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8160</v>
      </c>
      <c r="G196" s="18">
        <v>661.85</v>
      </c>
      <c r="H196" s="18">
        <v>107540.02</v>
      </c>
      <c r="I196" s="18">
        <v>91.04</v>
      </c>
      <c r="J196" s="18"/>
      <c r="K196" s="18">
        <v>2416.1</v>
      </c>
      <c r="L196" s="19">
        <f t="shared" si="0"/>
        <v>118869.01000000001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92226.12</v>
      </c>
      <c r="G197" s="18">
        <v>37588.76</v>
      </c>
      <c r="H197" s="18">
        <v>4743.62</v>
      </c>
      <c r="I197" s="18">
        <v>1086.9100000000001</v>
      </c>
      <c r="J197" s="18"/>
      <c r="K197" s="18">
        <v>685</v>
      </c>
      <c r="L197" s="19">
        <f t="shared" si="0"/>
        <v>136330.41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2051.42</v>
      </c>
      <c r="L198" s="19">
        <f t="shared" si="0"/>
        <v>2051.42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30733.39</v>
      </c>
      <c r="G199" s="18">
        <v>12526.06</v>
      </c>
      <c r="H199" s="18">
        <v>13510.58</v>
      </c>
      <c r="I199" s="18">
        <v>23049</v>
      </c>
      <c r="J199" s="18">
        <v>1010.95</v>
      </c>
      <c r="K199" s="18"/>
      <c r="L199" s="19">
        <f t="shared" si="0"/>
        <v>80829.98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29519.19</v>
      </c>
      <c r="I200" s="18"/>
      <c r="J200" s="18"/>
      <c r="K200" s="18"/>
      <c r="L200" s="19">
        <f t="shared" si="0"/>
        <v>29519.19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1110.7</v>
      </c>
      <c r="I201" s="18"/>
      <c r="J201" s="18"/>
      <c r="K201" s="18"/>
      <c r="L201" s="19">
        <f>SUM(F201:K201)</f>
        <v>1110.7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552132.37</v>
      </c>
      <c r="G203" s="41">
        <f t="shared" si="1"/>
        <v>223555</v>
      </c>
      <c r="H203" s="41">
        <f t="shared" si="1"/>
        <v>174637.27000000002</v>
      </c>
      <c r="I203" s="41">
        <f t="shared" si="1"/>
        <v>45713.15</v>
      </c>
      <c r="J203" s="41">
        <f t="shared" si="1"/>
        <v>2749.9700000000003</v>
      </c>
      <c r="K203" s="41">
        <f t="shared" si="1"/>
        <v>7577.02</v>
      </c>
      <c r="L203" s="41">
        <f t="shared" si="1"/>
        <v>1006364.78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252429.15</v>
      </c>
      <c r="I207" s="18"/>
      <c r="J207" s="18"/>
      <c r="K207" s="18"/>
      <c r="L207" s="19">
        <f>SUM(F207:K207)</f>
        <v>252429.15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1020</v>
      </c>
      <c r="G214" s="18">
        <v>82.74</v>
      </c>
      <c r="H214" s="18">
        <v>13442.5</v>
      </c>
      <c r="I214" s="18">
        <v>11.38</v>
      </c>
      <c r="J214" s="18"/>
      <c r="K214" s="18">
        <v>302.01</v>
      </c>
      <c r="L214" s="19">
        <f t="shared" si="2"/>
        <v>14858.63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10189.93</v>
      </c>
      <c r="I218" s="18"/>
      <c r="J218" s="18"/>
      <c r="K218" s="18"/>
      <c r="L218" s="19">
        <f t="shared" si="2"/>
        <v>10189.93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1020</v>
      </c>
      <c r="G221" s="41">
        <f>SUM(G207:G220)</f>
        <v>82.74</v>
      </c>
      <c r="H221" s="41">
        <f>SUM(H207:H220)</f>
        <v>276061.58</v>
      </c>
      <c r="I221" s="41">
        <f>SUM(I207:I220)</f>
        <v>11.38</v>
      </c>
      <c r="J221" s="41">
        <f>SUM(J207:J220)</f>
        <v>0</v>
      </c>
      <c r="K221" s="41">
        <f t="shared" si="3"/>
        <v>302.01</v>
      </c>
      <c r="L221" s="41">
        <f t="shared" si="3"/>
        <v>277477.70999999996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373914.98</v>
      </c>
      <c r="I225" s="18"/>
      <c r="J225" s="18"/>
      <c r="K225" s="18"/>
      <c r="L225" s="19">
        <f>SUM(F225:K225)</f>
        <v>373914.98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3841.41</v>
      </c>
      <c r="I226" s="18"/>
      <c r="J226" s="18"/>
      <c r="K226" s="18"/>
      <c r="L226" s="19">
        <f>SUM(F226:K226)</f>
        <v>3841.41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1020</v>
      </c>
      <c r="G232" s="18">
        <v>82.73</v>
      </c>
      <c r="H232" s="18">
        <v>13442.5</v>
      </c>
      <c r="I232" s="18">
        <v>11.38</v>
      </c>
      <c r="J232" s="18"/>
      <c r="K232" s="18">
        <v>302.01</v>
      </c>
      <c r="L232" s="19">
        <f t="shared" si="4"/>
        <v>14858.619999999999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10189.93</v>
      </c>
      <c r="I236" s="18"/>
      <c r="J236" s="18"/>
      <c r="K236" s="18"/>
      <c r="L236" s="19">
        <f t="shared" si="4"/>
        <v>10189.93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1020</v>
      </c>
      <c r="G239" s="41">
        <f t="shared" si="5"/>
        <v>82.73</v>
      </c>
      <c r="H239" s="41">
        <f t="shared" si="5"/>
        <v>401388.81999999995</v>
      </c>
      <c r="I239" s="41">
        <f t="shared" si="5"/>
        <v>11.38</v>
      </c>
      <c r="J239" s="41">
        <f t="shared" si="5"/>
        <v>0</v>
      </c>
      <c r="K239" s="41">
        <f t="shared" si="5"/>
        <v>302.01</v>
      </c>
      <c r="L239" s="41">
        <f t="shared" si="5"/>
        <v>402804.93999999994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6102.03</v>
      </c>
      <c r="I247" s="18"/>
      <c r="J247" s="18"/>
      <c r="K247" s="18"/>
      <c r="L247" s="19">
        <f t="shared" si="6"/>
        <v>6102.03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6102.03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6102.03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554172.37</v>
      </c>
      <c r="G249" s="41">
        <f t="shared" si="8"/>
        <v>223720.47</v>
      </c>
      <c r="H249" s="41">
        <f t="shared" si="8"/>
        <v>858189.7</v>
      </c>
      <c r="I249" s="41">
        <f t="shared" si="8"/>
        <v>45735.909999999996</v>
      </c>
      <c r="J249" s="41">
        <f t="shared" si="8"/>
        <v>2749.9700000000003</v>
      </c>
      <c r="K249" s="41">
        <f t="shared" si="8"/>
        <v>8181.0400000000009</v>
      </c>
      <c r="L249" s="41">
        <f t="shared" si="8"/>
        <v>1692749.46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11931.74</v>
      </c>
      <c r="L255" s="19">
        <f>SUM(F255:K255)</f>
        <v>11931.74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4709.8</v>
      </c>
      <c r="L256" s="19">
        <f t="shared" ref="L256:L262" si="9">SUM(F256:K256)</f>
        <v>4709.8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16641.54</v>
      </c>
      <c r="L262" s="41">
        <f t="shared" si="9"/>
        <v>16641.54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554172.37</v>
      </c>
      <c r="G263" s="42">
        <f t="shared" si="11"/>
        <v>223720.47</v>
      </c>
      <c r="H263" s="42">
        <f t="shared" si="11"/>
        <v>858189.7</v>
      </c>
      <c r="I263" s="42">
        <f t="shared" si="11"/>
        <v>45735.909999999996</v>
      </c>
      <c r="J263" s="42">
        <f t="shared" si="11"/>
        <v>2749.9700000000003</v>
      </c>
      <c r="K263" s="42">
        <f t="shared" si="11"/>
        <v>24822.58</v>
      </c>
      <c r="L263" s="42">
        <f t="shared" si="11"/>
        <v>1709391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738.68</v>
      </c>
      <c r="G268" s="18">
        <v>38.020000000000003</v>
      </c>
      <c r="H268" s="18">
        <v>5900.48</v>
      </c>
      <c r="I268" s="18"/>
      <c r="J268" s="18"/>
      <c r="K268" s="18"/>
      <c r="L268" s="19">
        <f>SUM(F268:K268)</f>
        <v>6677.1799999999994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>
        <v>5741</v>
      </c>
      <c r="I270" s="18">
        <v>995</v>
      </c>
      <c r="J270" s="18"/>
      <c r="K270" s="18">
        <v>858.37</v>
      </c>
      <c r="L270" s="19">
        <f>SUM(F270:K270)</f>
        <v>7594.37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7139.9</v>
      </c>
      <c r="I274" s="18">
        <v>7329.32</v>
      </c>
      <c r="J274" s="18">
        <v>17061.38</v>
      </c>
      <c r="K274" s="18"/>
      <c r="L274" s="19">
        <f t="shared" si="12"/>
        <v>31530.6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>
        <v>363.98</v>
      </c>
      <c r="J276" s="18"/>
      <c r="K276" s="18"/>
      <c r="L276" s="19">
        <f t="shared" si="12"/>
        <v>363.98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171.91</v>
      </c>
      <c r="L277" s="19">
        <f t="shared" si="12"/>
        <v>171.91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5849.8</v>
      </c>
      <c r="I279" s="18"/>
      <c r="J279" s="18"/>
      <c r="K279" s="18"/>
      <c r="L279" s="19">
        <f t="shared" si="12"/>
        <v>5849.8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738.68</v>
      </c>
      <c r="G282" s="42">
        <f t="shared" si="13"/>
        <v>38.020000000000003</v>
      </c>
      <c r="H282" s="42">
        <f t="shared" si="13"/>
        <v>24631.179999999997</v>
      </c>
      <c r="I282" s="42">
        <f t="shared" si="13"/>
        <v>8688.2999999999993</v>
      </c>
      <c r="J282" s="42">
        <f t="shared" si="13"/>
        <v>17061.38</v>
      </c>
      <c r="K282" s="42">
        <f t="shared" si="13"/>
        <v>1030.28</v>
      </c>
      <c r="L282" s="41">
        <f t="shared" si="13"/>
        <v>52187.840000000004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738.68</v>
      </c>
      <c r="G330" s="41">
        <f t="shared" si="20"/>
        <v>38.020000000000003</v>
      </c>
      <c r="H330" s="41">
        <f t="shared" si="20"/>
        <v>24631.179999999997</v>
      </c>
      <c r="I330" s="41">
        <f t="shared" si="20"/>
        <v>8688.2999999999993</v>
      </c>
      <c r="J330" s="41">
        <f t="shared" si="20"/>
        <v>17061.38</v>
      </c>
      <c r="K330" s="41">
        <f t="shared" si="20"/>
        <v>1030.28</v>
      </c>
      <c r="L330" s="41">
        <f t="shared" si="20"/>
        <v>52187.840000000004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738.68</v>
      </c>
      <c r="G344" s="41">
        <f>G330</f>
        <v>38.020000000000003</v>
      </c>
      <c r="H344" s="41">
        <f>H330</f>
        <v>24631.179999999997</v>
      </c>
      <c r="I344" s="41">
        <f>I330</f>
        <v>8688.2999999999993</v>
      </c>
      <c r="J344" s="41">
        <f>J330</f>
        <v>17061.38</v>
      </c>
      <c r="K344" s="47">
        <f>K330+K343</f>
        <v>1030.28</v>
      </c>
      <c r="L344" s="41">
        <f>L330+L343</f>
        <v>52187.840000000004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9412.2999999999993</v>
      </c>
      <c r="G350" s="18">
        <v>763.43</v>
      </c>
      <c r="H350" s="18">
        <v>559.25</v>
      </c>
      <c r="I350" s="18">
        <v>15777.99</v>
      </c>
      <c r="J350" s="18"/>
      <c r="K350" s="18"/>
      <c r="L350" s="13">
        <f>SUM(F350:K350)</f>
        <v>26512.97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9412.2999999999993</v>
      </c>
      <c r="G354" s="47">
        <f t="shared" si="22"/>
        <v>763.43</v>
      </c>
      <c r="H354" s="47">
        <f t="shared" si="22"/>
        <v>559.25</v>
      </c>
      <c r="I354" s="47">
        <f t="shared" si="22"/>
        <v>15777.99</v>
      </c>
      <c r="J354" s="47">
        <f t="shared" si="22"/>
        <v>0</v>
      </c>
      <c r="K354" s="47">
        <f t="shared" si="22"/>
        <v>0</v>
      </c>
      <c r="L354" s="47">
        <f t="shared" si="22"/>
        <v>26512.97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14047.24</v>
      </c>
      <c r="G359" s="18"/>
      <c r="H359" s="18"/>
      <c r="I359" s="56">
        <f>SUM(F359:H359)</f>
        <v>14047.24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1730.75</v>
      </c>
      <c r="G360" s="63"/>
      <c r="H360" s="63"/>
      <c r="I360" s="56">
        <f>SUM(F360:H360)</f>
        <v>1730.75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15777.99</v>
      </c>
      <c r="G361" s="47">
        <f>SUM(G359:G360)</f>
        <v>0</v>
      </c>
      <c r="H361" s="47">
        <f>SUM(H359:H360)</f>
        <v>0</v>
      </c>
      <c r="I361" s="47">
        <f>SUM(I359:I360)</f>
        <v>15777.99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363.72</v>
      </c>
      <c r="I388" s="18"/>
      <c r="J388" s="24" t="s">
        <v>312</v>
      </c>
      <c r="K388" s="24" t="s">
        <v>312</v>
      </c>
      <c r="L388" s="56">
        <f t="shared" si="26"/>
        <v>363.72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363.72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363.72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363.72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363.72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113863.18</v>
      </c>
      <c r="H431" s="18"/>
      <c r="I431" s="56">
        <f t="shared" ref="I431:I437" si="33">SUM(F431:H431)</f>
        <v>113863.18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113863.18</v>
      </c>
      <c r="H438" s="13">
        <f>SUM(H431:H437)</f>
        <v>0</v>
      </c>
      <c r="I438" s="13">
        <f>SUM(I431:I437)</f>
        <v>113863.18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113863.18</v>
      </c>
      <c r="H449" s="18"/>
      <c r="I449" s="56">
        <f>SUM(F449:H449)</f>
        <v>113863.18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113863.18</v>
      </c>
      <c r="H450" s="83">
        <f>SUM(H446:H449)</f>
        <v>0</v>
      </c>
      <c r="I450" s="83">
        <f>SUM(I446:I449)</f>
        <v>113863.18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113863.18</v>
      </c>
      <c r="H451" s="42">
        <f>H444+H450</f>
        <v>0</v>
      </c>
      <c r="I451" s="42">
        <f>I444+I450</f>
        <v>113863.18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96709</v>
      </c>
      <c r="G455" s="18">
        <v>1011.59</v>
      </c>
      <c r="H455" s="18">
        <v>3851.16</v>
      </c>
      <c r="I455" s="18">
        <v>23880.6</v>
      </c>
      <c r="J455" s="18">
        <v>113499.46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1749029.69</v>
      </c>
      <c r="G458" s="18">
        <v>26512.97</v>
      </c>
      <c r="H458" s="18">
        <v>55691.12</v>
      </c>
      <c r="I458" s="18">
        <v>35.43</v>
      </c>
      <c r="J458" s="18">
        <v>363.72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1749029.69</v>
      </c>
      <c r="G460" s="53">
        <f>SUM(G458:G459)</f>
        <v>26512.97</v>
      </c>
      <c r="H460" s="53">
        <f>SUM(H458:H459)</f>
        <v>55691.12</v>
      </c>
      <c r="I460" s="53">
        <f>SUM(I458:I459)</f>
        <v>35.43</v>
      </c>
      <c r="J460" s="53">
        <f>SUM(J458:J459)</f>
        <v>363.72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1709391</v>
      </c>
      <c r="G462" s="18">
        <v>26512.97</v>
      </c>
      <c r="H462" s="18">
        <v>52187.839999999997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492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1709391</v>
      </c>
      <c r="G464" s="53">
        <f>SUM(G462:G463)</f>
        <v>27004.97</v>
      </c>
      <c r="H464" s="53">
        <f>SUM(H462:H463)</f>
        <v>52187.839999999997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136347.68999999994</v>
      </c>
      <c r="G466" s="53">
        <f>(G455+G460)- G464</f>
        <v>519.59000000000015</v>
      </c>
      <c r="H466" s="53">
        <f>(H455+H460)- H464</f>
        <v>7354.4400000000023</v>
      </c>
      <c r="I466" s="53">
        <f>(I455+I460)- I464</f>
        <v>23916.03</v>
      </c>
      <c r="J466" s="53">
        <f>(J455+J460)- J464</f>
        <v>113863.18000000001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45801.1</v>
      </c>
      <c r="G511" s="18">
        <v>23093.74</v>
      </c>
      <c r="H511" s="18">
        <v>291.8</v>
      </c>
      <c r="I511" s="18">
        <v>304.06</v>
      </c>
      <c r="J511" s="18"/>
      <c r="K511" s="18"/>
      <c r="L511" s="88">
        <f>SUM(F511:K511)</f>
        <v>69490.7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9607.2000000000007</v>
      </c>
      <c r="G512" s="18">
        <v>2876.91</v>
      </c>
      <c r="H512" s="18"/>
      <c r="I512" s="18"/>
      <c r="J512" s="18"/>
      <c r="K512" s="18"/>
      <c r="L512" s="88">
        <f>SUM(F512:K512)</f>
        <v>12484.11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9607.2000000000007</v>
      </c>
      <c r="G513" s="18">
        <v>2876.91</v>
      </c>
      <c r="H513" s="18">
        <v>3841.41</v>
      </c>
      <c r="I513" s="18"/>
      <c r="J513" s="18"/>
      <c r="K513" s="18"/>
      <c r="L513" s="88">
        <f>SUM(F513:K513)</f>
        <v>16325.52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65015.5</v>
      </c>
      <c r="G514" s="108">
        <f t="shared" ref="G514:L514" si="35">SUM(G511:G513)</f>
        <v>28847.56</v>
      </c>
      <c r="H514" s="108">
        <f t="shared" si="35"/>
        <v>4133.21</v>
      </c>
      <c r="I514" s="108">
        <f t="shared" si="35"/>
        <v>304.06</v>
      </c>
      <c r="J514" s="108">
        <f t="shared" si="35"/>
        <v>0</v>
      </c>
      <c r="K514" s="108">
        <f t="shared" si="35"/>
        <v>0</v>
      </c>
      <c r="L514" s="89">
        <f t="shared" si="35"/>
        <v>98300.33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25243</v>
      </c>
      <c r="G516" s="18">
        <v>10288.33</v>
      </c>
      <c r="H516" s="18">
        <v>152.97999999999999</v>
      </c>
      <c r="I516" s="18"/>
      <c r="J516" s="18"/>
      <c r="K516" s="18"/>
      <c r="L516" s="88">
        <f>SUM(F516:K516)</f>
        <v>35684.310000000005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25243</v>
      </c>
      <c r="G519" s="89">
        <f t="shared" ref="G519:L519" si="36">SUM(G516:G518)</f>
        <v>10288.33</v>
      </c>
      <c r="H519" s="89">
        <f t="shared" si="36"/>
        <v>152.97999999999999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35684.310000000005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8629.0499999999993</v>
      </c>
      <c r="G521" s="18">
        <v>2871.11</v>
      </c>
      <c r="H521" s="18">
        <v>790.52</v>
      </c>
      <c r="I521" s="18">
        <v>343.38</v>
      </c>
      <c r="J521" s="18">
        <v>72.260000000000005</v>
      </c>
      <c r="K521" s="18">
        <v>112.7</v>
      </c>
      <c r="L521" s="88">
        <f>SUM(F521:K521)</f>
        <v>12819.02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616.36</v>
      </c>
      <c r="G522" s="18">
        <v>205.08</v>
      </c>
      <c r="H522" s="18">
        <v>56.47</v>
      </c>
      <c r="I522" s="18">
        <v>24.53</v>
      </c>
      <c r="J522" s="18">
        <v>5.16</v>
      </c>
      <c r="K522" s="18">
        <v>8.0500000000000007</v>
      </c>
      <c r="L522" s="88">
        <f>SUM(F522:J522)</f>
        <v>907.6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3081.8</v>
      </c>
      <c r="G523" s="18">
        <v>1025.3900000000001</v>
      </c>
      <c r="H523" s="18">
        <v>282.33</v>
      </c>
      <c r="I523" s="18">
        <v>122.64</v>
      </c>
      <c r="J523" s="18">
        <v>25.81</v>
      </c>
      <c r="K523" s="18">
        <v>40.25</v>
      </c>
      <c r="L523" s="88">
        <f>SUM(F523:K523)</f>
        <v>4578.2200000000012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12327.21</v>
      </c>
      <c r="G524" s="89">
        <f t="shared" ref="G524:L524" si="37">SUM(G521:G523)</f>
        <v>4101.58</v>
      </c>
      <c r="H524" s="89">
        <f t="shared" si="37"/>
        <v>1129.32</v>
      </c>
      <c r="I524" s="89">
        <f t="shared" si="37"/>
        <v>490.54999999999995</v>
      </c>
      <c r="J524" s="89">
        <f t="shared" si="37"/>
        <v>103.23</v>
      </c>
      <c r="K524" s="89">
        <f t="shared" si="37"/>
        <v>161</v>
      </c>
      <c r="L524" s="89">
        <f t="shared" si="37"/>
        <v>18304.840000000004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102585.70999999999</v>
      </c>
      <c r="G535" s="89">
        <f t="shared" ref="G535:L535" si="40">G514+G519+G524+G529+G534</f>
        <v>43237.47</v>
      </c>
      <c r="H535" s="89">
        <f t="shared" si="40"/>
        <v>5415.5099999999993</v>
      </c>
      <c r="I535" s="89">
        <f t="shared" si="40"/>
        <v>794.6099999999999</v>
      </c>
      <c r="J535" s="89">
        <f t="shared" si="40"/>
        <v>103.23</v>
      </c>
      <c r="K535" s="89">
        <f t="shared" si="40"/>
        <v>161</v>
      </c>
      <c r="L535" s="89">
        <f t="shared" si="40"/>
        <v>152289.48000000001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69490.7</v>
      </c>
      <c r="G539" s="87">
        <f>L516</f>
        <v>35684.310000000005</v>
      </c>
      <c r="H539" s="87">
        <f>L521</f>
        <v>12819.02</v>
      </c>
      <c r="I539" s="87">
        <f>L526</f>
        <v>0</v>
      </c>
      <c r="J539" s="87">
        <f>L531</f>
        <v>0</v>
      </c>
      <c r="K539" s="87">
        <f>SUM(F539:J539)</f>
        <v>117994.03000000001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12484.11</v>
      </c>
      <c r="G540" s="87">
        <f>L517</f>
        <v>0</v>
      </c>
      <c r="H540" s="87">
        <f>L522</f>
        <v>907.6</v>
      </c>
      <c r="I540" s="87">
        <f>L527</f>
        <v>0</v>
      </c>
      <c r="J540" s="87">
        <f>L532</f>
        <v>0</v>
      </c>
      <c r="K540" s="87">
        <f>SUM(F540:J540)</f>
        <v>13391.710000000001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16325.52</v>
      </c>
      <c r="G541" s="87">
        <f>L518</f>
        <v>0</v>
      </c>
      <c r="H541" s="87">
        <f>L523</f>
        <v>4578.2200000000012</v>
      </c>
      <c r="I541" s="87">
        <f>L528</f>
        <v>0</v>
      </c>
      <c r="J541" s="87">
        <f>L533</f>
        <v>0</v>
      </c>
      <c r="K541" s="87">
        <f>SUM(F541:J541)</f>
        <v>20903.740000000002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98300.33</v>
      </c>
      <c r="G542" s="89">
        <f t="shared" si="41"/>
        <v>35684.310000000005</v>
      </c>
      <c r="H542" s="89">
        <f t="shared" si="41"/>
        <v>18304.840000000004</v>
      </c>
      <c r="I542" s="89">
        <f t="shared" si="41"/>
        <v>0</v>
      </c>
      <c r="J542" s="89">
        <f t="shared" si="41"/>
        <v>0</v>
      </c>
      <c r="K542" s="89">
        <f t="shared" si="41"/>
        <v>152289.48000000001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>
        <v>324</v>
      </c>
      <c r="L557" s="88">
        <f>SUM(F557:K557)</f>
        <v>324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324</v>
      </c>
      <c r="L560" s="194">
        <f t="shared" si="44"/>
        <v>324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324</v>
      </c>
      <c r="L561" s="89">
        <f t="shared" si="45"/>
        <v>324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252429.15</v>
      </c>
      <c r="H565" s="18">
        <v>373914.98</v>
      </c>
      <c r="I565" s="87">
        <f>SUM(F565:H565)</f>
        <v>626344.13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3841.41</v>
      </c>
      <c r="I569" s="87">
        <f t="shared" si="46"/>
        <v>3841.41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27173.14</v>
      </c>
      <c r="I581" s="18">
        <v>10189.93</v>
      </c>
      <c r="J581" s="18">
        <v>10189.93</v>
      </c>
      <c r="K581" s="104">
        <f t="shared" ref="K581:K587" si="47">SUM(H581:J581)</f>
        <v>47553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2346.0500000000002</v>
      </c>
      <c r="I585" s="18"/>
      <c r="J585" s="18"/>
      <c r="K585" s="104">
        <f t="shared" si="47"/>
        <v>2346.0500000000002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29519.19</v>
      </c>
      <c r="I588" s="108">
        <f>SUM(I581:I587)</f>
        <v>10189.93</v>
      </c>
      <c r="J588" s="108">
        <f>SUM(J581:J587)</f>
        <v>10189.93</v>
      </c>
      <c r="K588" s="108">
        <f>SUM(K581:K587)</f>
        <v>49899.05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19811.349999999999</v>
      </c>
      <c r="I594" s="18"/>
      <c r="J594" s="18"/>
      <c r="K594" s="104">
        <f>SUM(H594:J594)</f>
        <v>19811.349999999999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19811.349999999999</v>
      </c>
      <c r="I595" s="108">
        <f>SUM(I592:I594)</f>
        <v>0</v>
      </c>
      <c r="J595" s="108">
        <f>SUM(J592:J594)</f>
        <v>0</v>
      </c>
      <c r="K595" s="108">
        <f>SUM(K592:K594)</f>
        <v>19811.349999999999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967.5</v>
      </c>
      <c r="G601" s="18">
        <v>78.47</v>
      </c>
      <c r="H601" s="18"/>
      <c r="I601" s="18"/>
      <c r="J601" s="18"/>
      <c r="K601" s="18"/>
      <c r="L601" s="88">
        <f>SUM(F601:K601)</f>
        <v>1045.97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967.5</v>
      </c>
      <c r="G604" s="108">
        <f t="shared" si="48"/>
        <v>78.47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1045.97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479914.83</v>
      </c>
      <c r="H607" s="109">
        <f>SUM(F44)</f>
        <v>479914.83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989.97</v>
      </c>
      <c r="H608" s="109">
        <f>SUM(G44)</f>
        <v>989.97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7354.44</v>
      </c>
      <c r="H609" s="109">
        <f>SUM(H44)</f>
        <v>7354.44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23916.03</v>
      </c>
      <c r="H610" s="109">
        <f>SUM(I44)</f>
        <v>23916.03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113863.18</v>
      </c>
      <c r="H611" s="109">
        <f>SUM(J44)</f>
        <v>113863.18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136347.69</v>
      </c>
      <c r="H612" s="109">
        <f>F466</f>
        <v>136347.68999999994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519.59</v>
      </c>
      <c r="H613" s="109">
        <f>G466</f>
        <v>519.59000000000015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7354.44</v>
      </c>
      <c r="H614" s="109">
        <f>H466</f>
        <v>7354.4400000000023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23916.03</v>
      </c>
      <c r="H615" s="109">
        <f>I466</f>
        <v>23916.03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113863.18</v>
      </c>
      <c r="H616" s="109">
        <f>J466</f>
        <v>113863.18000000001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1749029.69</v>
      </c>
      <c r="H617" s="104">
        <f>SUM(F458)</f>
        <v>1749029.69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26512.97</v>
      </c>
      <c r="H618" s="104">
        <f>SUM(G458)</f>
        <v>26512.97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55691.12</v>
      </c>
      <c r="H619" s="104">
        <f>SUM(H458)</f>
        <v>55691.12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35.43</v>
      </c>
      <c r="H620" s="104">
        <f>SUM(I458)</f>
        <v>35.43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363.72</v>
      </c>
      <c r="H621" s="104">
        <f>SUM(J458)</f>
        <v>363.72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1709391</v>
      </c>
      <c r="H622" s="104">
        <f>SUM(F462)</f>
        <v>1709391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52187.840000000004</v>
      </c>
      <c r="H623" s="104">
        <f>SUM(H462)</f>
        <v>52187.839999999997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15777.99</v>
      </c>
      <c r="H624" s="104">
        <f>I361</f>
        <v>15777.99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26512.97</v>
      </c>
      <c r="H625" s="104">
        <f>SUM(G462)</f>
        <v>26512.97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363.72</v>
      </c>
      <c r="H627" s="164">
        <f>SUM(J458)</f>
        <v>363.72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113863.18</v>
      </c>
      <c r="H630" s="104">
        <f>SUM(G451)</f>
        <v>113863.18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113863.18</v>
      </c>
      <c r="H632" s="104">
        <f>SUM(I451)</f>
        <v>113863.18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363.72</v>
      </c>
      <c r="H634" s="104">
        <f>H400</f>
        <v>363.72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363.72</v>
      </c>
      <c r="H636" s="104">
        <f>L400</f>
        <v>363.72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49899.05</v>
      </c>
      <c r="H637" s="104">
        <f>L200+L218+L236</f>
        <v>49899.049999999996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19811.349999999999</v>
      </c>
      <c r="H638" s="104">
        <f>(J249+J330)-(J247+J328)</f>
        <v>19811.350000000002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29519.19</v>
      </c>
      <c r="H639" s="104">
        <f>H588</f>
        <v>29519.19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10189.93</v>
      </c>
      <c r="H640" s="104">
        <f>I588</f>
        <v>10189.93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10189.93</v>
      </c>
      <c r="H641" s="104">
        <f>J588</f>
        <v>10189.93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11931.74</v>
      </c>
      <c r="H642" s="104">
        <f>K255+K337</f>
        <v>11931.74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4709.8</v>
      </c>
      <c r="H643" s="104">
        <f>K256</f>
        <v>4709.8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1085065.5900000001</v>
      </c>
      <c r="G650" s="19">
        <f>(L221+L301+L351)</f>
        <v>277477.70999999996</v>
      </c>
      <c r="H650" s="19">
        <f>(L239+L320+L352)</f>
        <v>402804.93999999994</v>
      </c>
      <c r="I650" s="19">
        <f>SUM(F650:H650)</f>
        <v>1765348.24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12063.24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12063.24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35368.99</v>
      </c>
      <c r="G652" s="19">
        <f>(L218+L298)-(J218+J298)</f>
        <v>10189.93</v>
      </c>
      <c r="H652" s="19">
        <f>(L236+L317)-(J236+J317)</f>
        <v>10189.93</v>
      </c>
      <c r="I652" s="19">
        <f>SUM(F652:H652)</f>
        <v>55748.85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20857.32</v>
      </c>
      <c r="G653" s="200">
        <f>SUM(G565:G577)+SUM(I592:I594)+L602</f>
        <v>252429.15</v>
      </c>
      <c r="H653" s="200">
        <f>SUM(H565:H577)+SUM(J592:J594)+L603</f>
        <v>377756.38999999996</v>
      </c>
      <c r="I653" s="19">
        <f>SUM(F653:H653)</f>
        <v>651042.85999999987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1016776.04</v>
      </c>
      <c r="G654" s="19">
        <f>G650-SUM(G651:G653)</f>
        <v>14858.629999999946</v>
      </c>
      <c r="H654" s="19">
        <f>H650-SUM(H651:H653)</f>
        <v>14858.619999999995</v>
      </c>
      <c r="I654" s="19">
        <f>I650-SUM(I651:I653)</f>
        <v>1046493.2900000002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32.229999999999997</v>
      </c>
      <c r="G655" s="249"/>
      <c r="H655" s="249"/>
      <c r="I655" s="19">
        <f>SUM(F655:H655)</f>
        <v>32.229999999999997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31547.5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32469.54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-14858.63</v>
      </c>
      <c r="H659" s="18">
        <v>-14858.62</v>
      </c>
      <c r="I659" s="19">
        <f>SUM(F659:H659)</f>
        <v>-29717.25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31547.5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31547.5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8392-712B-43EA-9FA9-20CC4417CF4C}">
  <sheetPr>
    <tabColor indexed="20"/>
  </sheetPr>
  <dimension ref="A1:C52"/>
  <sheetViews>
    <sheetView topLeftCell="A16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Newington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314770.28999999998</v>
      </c>
      <c r="C9" s="230">
        <f>'DOE25'!G189+'DOE25'!G207+'DOE25'!G225+'DOE25'!G268+'DOE25'!G287+'DOE25'!G306</f>
        <v>128028.43000000001</v>
      </c>
    </row>
    <row r="10" spans="1:3" x14ac:dyDescent="0.2">
      <c r="A10" t="s">
        <v>810</v>
      </c>
      <c r="B10" s="241">
        <v>310065.28999999998</v>
      </c>
      <c r="C10" s="241">
        <v>126108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4705</v>
      </c>
      <c r="C12" s="241">
        <v>1920.43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314770.28999999998</v>
      </c>
      <c r="C13" s="232">
        <f>SUM(C10:C12)</f>
        <v>128028.43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64048</v>
      </c>
      <c r="C18" s="230">
        <f>'DOE25'!G190+'DOE25'!G208+'DOE25'!G226+'DOE25'!G269+'DOE25'!G288+'DOE25'!G307</f>
        <v>26104.16</v>
      </c>
    </row>
    <row r="19" spans="1:3" x14ac:dyDescent="0.2">
      <c r="A19" t="s">
        <v>810</v>
      </c>
      <c r="B19" s="241">
        <v>64048</v>
      </c>
      <c r="C19" s="241">
        <v>26104.16</v>
      </c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64048</v>
      </c>
      <c r="C22" s="232">
        <f>SUM(C19:C21)</f>
        <v>26104.16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7721</v>
      </c>
      <c r="C36" s="236">
        <f>'DOE25'!G192+'DOE25'!G210+'DOE25'!G228+'DOE25'!G271+'DOE25'!G290+'DOE25'!G309</f>
        <v>626.24</v>
      </c>
    </row>
    <row r="37" spans="1:3" x14ac:dyDescent="0.2">
      <c r="A37" t="s">
        <v>810</v>
      </c>
      <c r="B37" s="241">
        <v>1538</v>
      </c>
      <c r="C37" s="241">
        <v>124.68</v>
      </c>
    </row>
    <row r="38" spans="1:3" x14ac:dyDescent="0.2">
      <c r="A38" t="s">
        <v>811</v>
      </c>
      <c r="B38" s="241">
        <v>6183</v>
      </c>
      <c r="C38" s="241">
        <v>501.56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7721</v>
      </c>
      <c r="C40" s="232">
        <f>SUM(C37:C39)</f>
        <v>626.24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128C-4E45-423C-934E-7192B01F7B8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Newington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1192851.49</v>
      </c>
      <c r="D5" s="20">
        <f>SUM('DOE25'!L189:L192)+SUM('DOE25'!L207:L210)+SUM('DOE25'!L225:L228)-F5-G5</f>
        <v>1190200.76</v>
      </c>
      <c r="E5" s="244"/>
      <c r="F5" s="256">
        <f>SUM('DOE25'!J189:J192)+SUM('DOE25'!J207:J210)+SUM('DOE25'!J225:J228)</f>
        <v>1739.02</v>
      </c>
      <c r="G5" s="53">
        <f>SUM('DOE25'!K189:K192)+SUM('DOE25'!K207:K210)+SUM('DOE25'!K225:K228)</f>
        <v>911.71</v>
      </c>
      <c r="H5" s="260"/>
    </row>
    <row r="6" spans="1:9" x14ac:dyDescent="0.2">
      <c r="A6" s="32">
        <v>2100</v>
      </c>
      <c r="B6" t="s">
        <v>832</v>
      </c>
      <c r="C6" s="246">
        <f t="shared" si="0"/>
        <v>51373.450000000004</v>
      </c>
      <c r="D6" s="20">
        <f>'DOE25'!L194+'DOE25'!L212+'DOE25'!L230-F6-G6</f>
        <v>51373.450000000004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23614.670000000002</v>
      </c>
      <c r="D7" s="20">
        <f>'DOE25'!L195+'DOE25'!L213+'DOE25'!L231-F7-G7</f>
        <v>22101.88</v>
      </c>
      <c r="E7" s="244"/>
      <c r="F7" s="256">
        <f>'DOE25'!J195+'DOE25'!J213+'DOE25'!J231</f>
        <v>0</v>
      </c>
      <c r="G7" s="53">
        <f>'DOE25'!K195+'DOE25'!K213+'DOE25'!K231</f>
        <v>1512.79</v>
      </c>
      <c r="H7" s="260"/>
    </row>
    <row r="8" spans="1:9" x14ac:dyDescent="0.2">
      <c r="A8" s="32">
        <v>2300</v>
      </c>
      <c r="B8" t="s">
        <v>833</v>
      </c>
      <c r="C8" s="246">
        <f t="shared" si="0"/>
        <v>83004.000000000015</v>
      </c>
      <c r="D8" s="244"/>
      <c r="E8" s="20">
        <f>'DOE25'!L196+'DOE25'!L214+'DOE25'!L232-F8-G8-D9-D11</f>
        <v>79983.880000000019</v>
      </c>
      <c r="F8" s="256">
        <f>'DOE25'!J196+'DOE25'!J214+'DOE25'!J232</f>
        <v>0</v>
      </c>
      <c r="G8" s="53">
        <f>'DOE25'!K196+'DOE25'!K214+'DOE25'!K232</f>
        <v>3020.12</v>
      </c>
      <c r="H8" s="260"/>
    </row>
    <row r="9" spans="1:9" x14ac:dyDescent="0.2">
      <c r="A9" s="32">
        <v>2310</v>
      </c>
      <c r="B9" t="s">
        <v>849</v>
      </c>
      <c r="C9" s="246">
        <f t="shared" si="0"/>
        <v>18856.259999999998</v>
      </c>
      <c r="D9" s="245">
        <v>18856.259999999998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3250</v>
      </c>
      <c r="D10" s="244"/>
      <c r="E10" s="245">
        <v>3250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46726</v>
      </c>
      <c r="D11" s="245">
        <v>46726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136330.41</v>
      </c>
      <c r="D12" s="20">
        <f>'DOE25'!L197+'DOE25'!L215+'DOE25'!L233-F12-G12</f>
        <v>135645.41</v>
      </c>
      <c r="E12" s="244"/>
      <c r="F12" s="256">
        <f>'DOE25'!J197+'DOE25'!J215+'DOE25'!J233</f>
        <v>0</v>
      </c>
      <c r="G12" s="53">
        <f>'DOE25'!K197+'DOE25'!K215+'DOE25'!K233</f>
        <v>685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2051.42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2051.42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80829.98</v>
      </c>
      <c r="D14" s="20">
        <f>'DOE25'!L199+'DOE25'!L217+'DOE25'!L235-F14-G14</f>
        <v>79819.03</v>
      </c>
      <c r="E14" s="244"/>
      <c r="F14" s="256">
        <f>'DOE25'!J199+'DOE25'!J217+'DOE25'!J235</f>
        <v>1010.95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49899.049999999996</v>
      </c>
      <c r="D15" s="20">
        <f>'DOE25'!L200+'DOE25'!L218+'DOE25'!L236-F15-G15</f>
        <v>49899.049999999996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1110.7</v>
      </c>
      <c r="D16" s="244"/>
      <c r="E16" s="20">
        <f>'DOE25'!L201+'DOE25'!L219+'DOE25'!L237-F16-G16</f>
        <v>1110.7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6102.03</v>
      </c>
      <c r="D22" s="244"/>
      <c r="E22" s="244"/>
      <c r="F22" s="256">
        <f>'DOE25'!L247+'DOE25'!L328</f>
        <v>6102.03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12465.730000000001</v>
      </c>
      <c r="D29" s="20">
        <f>'DOE25'!L350+'DOE25'!L351+'DOE25'!L352-'DOE25'!I359-F29-G29</f>
        <v>12465.730000000001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52187.840000000011</v>
      </c>
      <c r="D31" s="20">
        <f>'DOE25'!L282+'DOE25'!L301+'DOE25'!L320+'DOE25'!L325+'DOE25'!L326+'DOE25'!L327-F31-G31</f>
        <v>34096.180000000008</v>
      </c>
      <c r="E31" s="244"/>
      <c r="F31" s="256">
        <f>'DOE25'!J282+'DOE25'!J301+'DOE25'!J320+'DOE25'!J325+'DOE25'!J326+'DOE25'!J327</f>
        <v>17061.38</v>
      </c>
      <c r="G31" s="53">
        <f>'DOE25'!K282+'DOE25'!K301+'DOE25'!K320+'DOE25'!K325+'DOE25'!K326+'DOE25'!K327</f>
        <v>1030.28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1641183.7499999998</v>
      </c>
      <c r="E33" s="247">
        <f>SUM(E5:E31)</f>
        <v>84344.580000000016</v>
      </c>
      <c r="F33" s="247">
        <f>SUM(F5:F31)</f>
        <v>25913.38</v>
      </c>
      <c r="G33" s="247">
        <f>SUM(G5:G31)</f>
        <v>9211.32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84344.580000000016</v>
      </c>
      <c r="E35" s="250"/>
    </row>
    <row r="36" spans="2:8" ht="12" thickTop="1" x14ac:dyDescent="0.2">
      <c r="B36" t="s">
        <v>846</v>
      </c>
      <c r="D36" s="20">
        <f>D33</f>
        <v>1641183.7499999998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4B7E-D5DB-48C2-9D27-2A843A78B05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479444.45</v>
      </c>
      <c r="D9" s="95">
        <f>'DOE25'!G9</f>
        <v>0</v>
      </c>
      <c r="E9" s="95">
        <f>'DOE25'!H9</f>
        <v>0</v>
      </c>
      <c r="F9" s="95">
        <f>'DOE25'!I9</f>
        <v>23916.03</v>
      </c>
      <c r="G9" s="95">
        <f>'DOE25'!J9</f>
        <v>113863.18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470.38</v>
      </c>
      <c r="D12" s="95">
        <f>'DOE25'!G12</f>
        <v>0</v>
      </c>
      <c r="E12" s="95">
        <f>'DOE25'!H12</f>
        <v>4755.4399999999996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470.38</v>
      </c>
      <c r="E13" s="95">
        <f>'DOE25'!H13</f>
        <v>2599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519.59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479914.83</v>
      </c>
      <c r="D19" s="41">
        <f>SUM(D9:D18)</f>
        <v>989.97</v>
      </c>
      <c r="E19" s="41">
        <f>SUM(E9:E18)</f>
        <v>7354.44</v>
      </c>
      <c r="F19" s="41">
        <f>SUM(F9:F18)</f>
        <v>23916.03</v>
      </c>
      <c r="G19" s="41">
        <f>SUM(G9:G18)</f>
        <v>113863.18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4755.4399999999996</v>
      </c>
      <c r="D22" s="95">
        <f>'DOE25'!G23</f>
        <v>470.38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'DOE25'!F31</f>
        <v>335000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1280.26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2531.44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 t="e">
        <f>'DOE25'!#REF!</f>
        <v>#REF!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 t="e">
        <f>SUM(C22:C31)</f>
        <v>#REF!</v>
      </c>
      <c r="D32" s="41">
        <f>SUM(D22:D31)</f>
        <v>470.38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519.59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5479.87</v>
      </c>
      <c r="D40" s="95">
        <f>'DOE25'!H41</f>
        <v>7354.44</v>
      </c>
      <c r="E40" s="95">
        <f>'DOE25'!I41</f>
        <v>23916.03</v>
      </c>
      <c r="F40" s="95" t="e">
        <f>'DOE25'!#REF!</f>
        <v>#REF!</v>
      </c>
      <c r="G40" s="95">
        <f>'DOE25'!J41</f>
        <v>113863.18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130867.82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136347.69</v>
      </c>
      <c r="D42" s="41">
        <f>SUM(D34:D41)</f>
        <v>7874.03</v>
      </c>
      <c r="E42" s="41">
        <f>SUM(E34:E41)</f>
        <v>23916.03</v>
      </c>
      <c r="F42" s="41" t="e">
        <f>SUM(F34:F41)</f>
        <v>#REF!</v>
      </c>
      <c r="G42" s="41">
        <f>SUM(G34:G41)</f>
        <v>113863.18</v>
      </c>
      <c r="H42" s="124"/>
      <c r="I42" s="124"/>
    </row>
    <row r="43" spans="1:9" ht="12" thickTop="1" x14ac:dyDescent="0.2">
      <c r="A43" s="38" t="s">
        <v>183</v>
      </c>
      <c r="B43" s="2"/>
      <c r="C43" s="41" t="e">
        <f>C42+C32</f>
        <v>#REF!</v>
      </c>
      <c r="D43" s="41">
        <f>D42+D32</f>
        <v>8344.41</v>
      </c>
      <c r="E43" s="41">
        <f>E42+E32</f>
        <v>23916.03</v>
      </c>
      <c r="F43" s="41" t="e">
        <f>F42+F32</f>
        <v>#REF!</v>
      </c>
      <c r="G43" s="41">
        <f>G42+G32</f>
        <v>113863.18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456017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1101.98</v>
      </c>
      <c r="D51" s="95">
        <f>'DOE25'!G88</f>
        <v>0</v>
      </c>
      <c r="E51" s="95">
        <f>'DOE25'!H88</f>
        <v>0</v>
      </c>
      <c r="F51" s="95">
        <f>'DOE25'!I88</f>
        <v>35.43</v>
      </c>
      <c r="G51" s="95">
        <f>'DOE25'!J88</f>
        <v>363.72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12063.24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33115.65</v>
      </c>
      <c r="D53" s="95">
        <f>SUM('DOE25'!G90:G102)</f>
        <v>0</v>
      </c>
      <c r="E53" s="95">
        <f>SUM('DOE25'!H90:H102)</f>
        <v>21967.3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34217.630000000005</v>
      </c>
      <c r="D54" s="130">
        <f>SUM(D49:D53)</f>
        <v>12063.24</v>
      </c>
      <c r="E54" s="130">
        <f>SUM(E49:E53)</f>
        <v>21967.3</v>
      </c>
      <c r="F54" s="130">
        <f>SUM(F49:F53)</f>
        <v>35.43</v>
      </c>
      <c r="G54" s="130">
        <f>SUM(G49:G53)</f>
        <v>363.72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490234.63</v>
      </c>
      <c r="D55" s="22">
        <f>D48+D54</f>
        <v>12063.24</v>
      </c>
      <c r="E55" s="22">
        <f>E48+E54</f>
        <v>21967.3</v>
      </c>
      <c r="F55" s="22">
        <f>F48+F54</f>
        <v>35.43</v>
      </c>
      <c r="G55" s="22">
        <f>G48+G54</f>
        <v>363.72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1258214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1258214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226.97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226.97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1258214</v>
      </c>
      <c r="D73" s="130">
        <f>SUM(D71:D72)+D70+D62</f>
        <v>226.97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581.05999999999995</v>
      </c>
      <c r="D80" s="95">
        <f>SUM('DOE25'!G145:G153)</f>
        <v>2291.02</v>
      </c>
      <c r="E80" s="95">
        <f>SUM('DOE25'!H145:H153)</f>
        <v>29014.02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581.05999999999995</v>
      </c>
      <c r="D83" s="131">
        <f>SUM(D77:D82)</f>
        <v>2291.02</v>
      </c>
      <c r="E83" s="131">
        <f>SUM(E77:E82)</f>
        <v>29014.02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11931.74</v>
      </c>
      <c r="E88" s="95">
        <f>'DOE25'!H171</f>
        <v>4709.8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11931.74</v>
      </c>
      <c r="E95" s="86">
        <f>SUM(E85:E94)</f>
        <v>4709.8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1749029.69</v>
      </c>
      <c r="D96" s="86">
        <f>D55+D73+D83+D95</f>
        <v>26512.97</v>
      </c>
      <c r="E96" s="86">
        <f>E55+E73+E83+E95</f>
        <v>55691.12</v>
      </c>
      <c r="F96" s="86">
        <f>F55+F73+F83+F95</f>
        <v>35.43</v>
      </c>
      <c r="G96" s="86">
        <f>G55+G73+G95</f>
        <v>363.72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1083820.5</v>
      </c>
      <c r="D101" s="24" t="s">
        <v>312</v>
      </c>
      <c r="E101" s="95">
        <f>('DOE25'!L268)+('DOE25'!L287)+('DOE25'!L306)</f>
        <v>6677.1799999999994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94673.430000000008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7594.37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14357.560000000001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1192851.49</v>
      </c>
      <c r="D107" s="86">
        <f>SUM(D101:D106)</f>
        <v>0</v>
      </c>
      <c r="E107" s="86">
        <f>SUM(E101:E106)</f>
        <v>14271.55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51373.450000000004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23614.670000000002</v>
      </c>
      <c r="D111" s="24" t="s">
        <v>312</v>
      </c>
      <c r="E111" s="95">
        <f>+('DOE25'!L274)+('DOE25'!L293)+('DOE25'!L312)</f>
        <v>31530.6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148586.26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136330.41</v>
      </c>
      <c r="D113" s="24" t="s">
        <v>312</v>
      </c>
      <c r="E113" s="95">
        <f>+('DOE25'!L276)+('DOE25'!L295)+('DOE25'!L314)</f>
        <v>363.98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2051.42</v>
      </c>
      <c r="D114" s="24" t="s">
        <v>312</v>
      </c>
      <c r="E114" s="95">
        <f>+('DOE25'!L277)+('DOE25'!L296)+('DOE25'!L315)</f>
        <v>171.91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80829.98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49899.049999999996</v>
      </c>
      <c r="D116" s="24" t="s">
        <v>312</v>
      </c>
      <c r="E116" s="95">
        <f>+('DOE25'!L279)+('DOE25'!L298)+('DOE25'!L317)</f>
        <v>5849.8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1110.7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26512.97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493795.94</v>
      </c>
      <c r="D120" s="86">
        <f>SUM(D110:D119)</f>
        <v>26512.97</v>
      </c>
      <c r="E120" s="86">
        <f>SUM(E110:E119)</f>
        <v>37916.29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6102.03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11931.74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4709.8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363.72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-363.72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22743.57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1709391</v>
      </c>
      <c r="D137" s="86">
        <f>(D107+D120+D136)</f>
        <v>26512.97</v>
      </c>
      <c r="E137" s="86">
        <f>(E107+E120+E136)</f>
        <v>52187.839999999997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C6CB-752F-47E0-B2DD-8A28DB866F9C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Newington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31548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31548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1090498</v>
      </c>
      <c r="D10" s="182">
        <f>ROUND((C10/$C$28)*100,1)</f>
        <v>62.2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94673</v>
      </c>
      <c r="D11" s="182">
        <f>ROUND((C11/$C$28)*100,1)</f>
        <v>5.4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7594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14358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51373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55145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149697</v>
      </c>
      <c r="D17" s="182">
        <f t="shared" si="0"/>
        <v>8.5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136694</v>
      </c>
      <c r="D18" s="182">
        <f t="shared" si="0"/>
        <v>7.8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2223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80830</v>
      </c>
      <c r="D20" s="182">
        <f t="shared" si="0"/>
        <v>4.5999999999999996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55749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14449.76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1753283.76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6102</v>
      </c>
    </row>
    <row r="30" spans="1:4" x14ac:dyDescent="0.2">
      <c r="B30" s="187" t="s">
        <v>760</v>
      </c>
      <c r="C30" s="180">
        <f>SUM(C28:C29)</f>
        <v>1759385.76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456017</v>
      </c>
      <c r="D35" s="182">
        <f t="shared" ref="D35:D40" si="1">ROUND((C35/$C$41)*100,1)</f>
        <v>25.3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56584.079999999958</v>
      </c>
      <c r="D36" s="182">
        <f t="shared" si="1"/>
        <v>3.1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1258214</v>
      </c>
      <c r="D37" s="182">
        <f t="shared" si="1"/>
        <v>69.8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227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31886</v>
      </c>
      <c r="D39" s="182">
        <f t="shared" si="1"/>
        <v>1.8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1802928.08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4492-4E96-4155-97F2-544C68D97B0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Newington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2011-11-07T17:56:36Z</cp:lastPrinted>
  <dcterms:created xsi:type="dcterms:W3CDTF">1997-12-04T19:04:30Z</dcterms:created>
  <dcterms:modified xsi:type="dcterms:W3CDTF">2025-01-10T20:14:34Z</dcterms:modified>
</cp:coreProperties>
</file>