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3A388F4-2971-43CB-A866-2F3101BF23CE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82037FA5-518E-4E12-BD00-CA71805685A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9" i="1" l="1"/>
  <c r="F9" i="1"/>
  <c r="G511" i="1"/>
  <c r="C21" i="12"/>
  <c r="C19" i="12"/>
  <c r="C11" i="12"/>
  <c r="C10" i="12"/>
  <c r="C13" i="12" s="1"/>
  <c r="G197" i="1"/>
  <c r="L197" i="1" s="1"/>
  <c r="G195" i="1"/>
  <c r="G203" i="1" s="1"/>
  <c r="G249" i="1" s="1"/>
  <c r="G263" i="1" s="1"/>
  <c r="H594" i="1"/>
  <c r="B19" i="12"/>
  <c r="B11" i="12"/>
  <c r="B10" i="12"/>
  <c r="K275" i="1"/>
  <c r="J268" i="1"/>
  <c r="I268" i="1"/>
  <c r="H269" i="1"/>
  <c r="H268" i="1"/>
  <c r="L268" i="1" s="1"/>
  <c r="G269" i="1"/>
  <c r="H151" i="1"/>
  <c r="H147" i="1"/>
  <c r="H154" i="1" s="1"/>
  <c r="H146" i="1"/>
  <c r="F12" i="1"/>
  <c r="B21" i="12"/>
  <c r="H511" i="1"/>
  <c r="F511" i="1"/>
  <c r="F521" i="1"/>
  <c r="K192" i="1"/>
  <c r="J199" i="1"/>
  <c r="J195" i="1"/>
  <c r="F7" i="13" s="1"/>
  <c r="I192" i="1"/>
  <c r="I194" i="1"/>
  <c r="L194" i="1" s="1"/>
  <c r="I195" i="1"/>
  <c r="H200" i="1"/>
  <c r="L200" i="1" s="1"/>
  <c r="C21" i="10" s="1"/>
  <c r="H199" i="1"/>
  <c r="H196" i="1"/>
  <c r="H195" i="1"/>
  <c r="F195" i="1"/>
  <c r="F194" i="1"/>
  <c r="F102" i="1"/>
  <c r="F359" i="1"/>
  <c r="H407" i="1"/>
  <c r="L407" i="1" s="1"/>
  <c r="H381" i="1"/>
  <c r="J88" i="1"/>
  <c r="G51" i="2" s="1"/>
  <c r="G54" i="2" s="1"/>
  <c r="I350" i="1"/>
  <c r="L350" i="1" s="1"/>
  <c r="L354" i="1" s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L219" i="1"/>
  <c r="L237" i="1"/>
  <c r="F5" i="13"/>
  <c r="G5" i="13"/>
  <c r="L189" i="1"/>
  <c r="L190" i="1"/>
  <c r="L191" i="1"/>
  <c r="L207" i="1"/>
  <c r="L208" i="1"/>
  <c r="L209" i="1"/>
  <c r="L210" i="1"/>
  <c r="L225" i="1"/>
  <c r="L226" i="1"/>
  <c r="L227" i="1"/>
  <c r="C12" i="10" s="1"/>
  <c r="L228" i="1"/>
  <c r="L239" i="1" s="1"/>
  <c r="F6" i="13"/>
  <c r="G6" i="13"/>
  <c r="L212" i="1"/>
  <c r="L230" i="1"/>
  <c r="G7" i="13"/>
  <c r="L213" i="1"/>
  <c r="L221" i="1" s="1"/>
  <c r="L231" i="1"/>
  <c r="F12" i="13"/>
  <c r="G12" i="13"/>
  <c r="L215" i="1"/>
  <c r="L233" i="1"/>
  <c r="F14" i="13"/>
  <c r="G14" i="13"/>
  <c r="L199" i="1"/>
  <c r="C115" i="2" s="1"/>
  <c r="L217" i="1"/>
  <c r="L235" i="1"/>
  <c r="F15" i="13"/>
  <c r="G15" i="13"/>
  <c r="L218" i="1"/>
  <c r="L236" i="1"/>
  <c r="F17" i="13"/>
  <c r="G17" i="13"/>
  <c r="L243" i="1"/>
  <c r="D17" i="13" s="1"/>
  <c r="C17" i="13" s="1"/>
  <c r="F18" i="13"/>
  <c r="G18" i="13"/>
  <c r="L244" i="1"/>
  <c r="D18" i="13"/>
  <c r="C18" i="13"/>
  <c r="F19" i="13"/>
  <c r="D19" i="13" s="1"/>
  <c r="C19" i="13" s="1"/>
  <c r="G19" i="13"/>
  <c r="L245" i="1"/>
  <c r="C24" i="10" s="1"/>
  <c r="F29" i="13"/>
  <c r="G29" i="13"/>
  <c r="L351" i="1"/>
  <c r="L352" i="1"/>
  <c r="I359" i="1"/>
  <c r="J282" i="1"/>
  <c r="J301" i="1"/>
  <c r="F31" i="13" s="1"/>
  <c r="F33" i="13" s="1"/>
  <c r="J320" i="1"/>
  <c r="K282" i="1"/>
  <c r="K301" i="1"/>
  <c r="K320" i="1"/>
  <c r="L270" i="1"/>
  <c r="L271" i="1"/>
  <c r="L273" i="1"/>
  <c r="L274" i="1"/>
  <c r="L275" i="1"/>
  <c r="L276" i="1"/>
  <c r="L277" i="1"/>
  <c r="L278" i="1"/>
  <c r="L279" i="1"/>
  <c r="E116" i="2" s="1"/>
  <c r="L280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L308" i="1"/>
  <c r="E103" i="2"/>
  <c r="L309" i="1"/>
  <c r="L311" i="1"/>
  <c r="L312" i="1"/>
  <c r="L313" i="1"/>
  <c r="L314" i="1"/>
  <c r="C18" i="10" s="1"/>
  <c r="L315" i="1"/>
  <c r="L316" i="1"/>
  <c r="E115" i="2" s="1"/>
  <c r="L317" i="1"/>
  <c r="L318" i="1"/>
  <c r="L325" i="1"/>
  <c r="L326" i="1"/>
  <c r="L327" i="1"/>
  <c r="E106" i="2" s="1"/>
  <c r="L252" i="1"/>
  <c r="L253" i="1"/>
  <c r="H25" i="13"/>
  <c r="L333" i="1"/>
  <c r="L334" i="1"/>
  <c r="L247" i="1"/>
  <c r="L328" i="1"/>
  <c r="F22" i="13"/>
  <c r="C22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B18" i="12"/>
  <c r="B22" i="12"/>
  <c r="C22" i="12"/>
  <c r="B1" i="12"/>
  <c r="L379" i="1"/>
  <c r="L380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/>
  <c r="G55" i="2" s="1"/>
  <c r="G53" i="2"/>
  <c r="F2" i="11"/>
  <c r="L603" i="1"/>
  <c r="H653" i="1" s="1"/>
  <c r="L602" i="1"/>
  <c r="G653" i="1"/>
  <c r="L601" i="1"/>
  <c r="L604" i="1" s="1"/>
  <c r="C40" i="10"/>
  <c r="F52" i="1"/>
  <c r="G52" i="1"/>
  <c r="D48" i="2" s="1"/>
  <c r="H52" i="1"/>
  <c r="E48" i="2" s="1"/>
  <c r="I52" i="1"/>
  <c r="F71" i="1"/>
  <c r="F86" i="1"/>
  <c r="F103" i="1"/>
  <c r="G103" i="1"/>
  <c r="H71" i="1"/>
  <c r="H86" i="1"/>
  <c r="E50" i="2" s="1"/>
  <c r="E54" i="2" s="1"/>
  <c r="E55" i="2" s="1"/>
  <c r="H103" i="1"/>
  <c r="I103" i="1"/>
  <c r="I104" i="1" s="1"/>
  <c r="J103" i="1"/>
  <c r="F113" i="1"/>
  <c r="F132" i="1" s="1"/>
  <c r="F128" i="1"/>
  <c r="G113" i="1"/>
  <c r="G132" i="1" s="1"/>
  <c r="G128" i="1"/>
  <c r="H113" i="1"/>
  <c r="H128" i="1"/>
  <c r="H132" i="1"/>
  <c r="I113" i="1"/>
  <c r="I128" i="1"/>
  <c r="J113" i="1"/>
  <c r="J132" i="1" s="1"/>
  <c r="J128" i="1"/>
  <c r="F139" i="1"/>
  <c r="F161" i="1" s="1"/>
  <c r="C77" i="2"/>
  <c r="F154" i="1"/>
  <c r="G139" i="1"/>
  <c r="D77" i="2" s="1"/>
  <c r="G154" i="1"/>
  <c r="G161" i="1"/>
  <c r="H139" i="1"/>
  <c r="I139" i="1"/>
  <c r="F77" i="2" s="1"/>
  <c r="I154" i="1"/>
  <c r="L242" i="1"/>
  <c r="C23" i="10" s="1"/>
  <c r="L324" i="1"/>
  <c r="E105" i="2" s="1"/>
  <c r="L246" i="1"/>
  <c r="L260" i="1"/>
  <c r="L261" i="1"/>
  <c r="L341" i="1"/>
  <c r="E134" i="2"/>
  <c r="L342" i="1"/>
  <c r="E135" i="2" s="1"/>
  <c r="I655" i="1"/>
  <c r="I660" i="1"/>
  <c r="I659" i="1"/>
  <c r="C6" i="10"/>
  <c r="C5" i="10"/>
  <c r="C4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E126" i="2" s="1"/>
  <c r="L337" i="1"/>
  <c r="L338" i="1"/>
  <c r="E129" i="2" s="1"/>
  <c r="L339" i="1"/>
  <c r="K343" i="1"/>
  <c r="L511" i="1"/>
  <c r="F539" i="1" s="1"/>
  <c r="L512" i="1"/>
  <c r="L513" i="1"/>
  <c r="F541" i="1"/>
  <c r="L516" i="1"/>
  <c r="G539" i="1"/>
  <c r="G542" i="1"/>
  <c r="L517" i="1"/>
  <c r="G540" i="1" s="1"/>
  <c r="L518" i="1"/>
  <c r="G541" i="1" s="1"/>
  <c r="L521" i="1"/>
  <c r="H539" i="1"/>
  <c r="L522" i="1"/>
  <c r="L523" i="1"/>
  <c r="H541" i="1"/>
  <c r="L526" i="1"/>
  <c r="I539" i="1"/>
  <c r="L527" i="1"/>
  <c r="I540" i="1" s="1"/>
  <c r="L528" i="1"/>
  <c r="I541" i="1" s="1"/>
  <c r="I542" i="1" s="1"/>
  <c r="L531" i="1"/>
  <c r="J539" i="1"/>
  <c r="L532" i="1"/>
  <c r="J540" i="1"/>
  <c r="L533" i="1"/>
  <c r="L534" i="1" s="1"/>
  <c r="J541" i="1"/>
  <c r="J542" i="1" s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E19" i="2" s="1"/>
  <c r="F9" i="2"/>
  <c r="I431" i="1"/>
  <c r="J9" i="1" s="1"/>
  <c r="G9" i="2" s="1"/>
  <c r="G19" i="2" s="1"/>
  <c r="C10" i="2"/>
  <c r="D10" i="2"/>
  <c r="E10" i="2"/>
  <c r="F10" i="2"/>
  <c r="I432" i="1"/>
  <c r="J10" i="1"/>
  <c r="C11" i="2"/>
  <c r="C12" i="2"/>
  <c r="D12" i="2"/>
  <c r="E12" i="2"/>
  <c r="F12" i="2"/>
  <c r="F13" i="2"/>
  <c r="F14" i="2"/>
  <c r="F15" i="2"/>
  <c r="F16" i="2"/>
  <c r="F17" i="2"/>
  <c r="F18" i="2"/>
  <c r="F19" i="2"/>
  <c r="I433" i="1"/>
  <c r="J12" i="1"/>
  <c r="G12" i="2" s="1"/>
  <c r="C13" i="2"/>
  <c r="D13" i="2"/>
  <c r="E13" i="2"/>
  <c r="I434" i="1"/>
  <c r="J13" i="1"/>
  <c r="G13" i="2" s="1"/>
  <c r="C14" i="2"/>
  <c r="D14" i="2"/>
  <c r="E14" i="2"/>
  <c r="I435" i="1"/>
  <c r="J14" i="1"/>
  <c r="G14" i="2" s="1"/>
  <c r="C16" i="2"/>
  <c r="D16" i="2"/>
  <c r="E16" i="2"/>
  <c r="C17" i="2"/>
  <c r="D17" i="2"/>
  <c r="E17" i="2"/>
  <c r="I436" i="1"/>
  <c r="J17" i="1"/>
  <c r="G17" i="2"/>
  <c r="C18" i="2"/>
  <c r="D18" i="2"/>
  <c r="E18" i="2"/>
  <c r="I437" i="1"/>
  <c r="J18" i="1" s="1"/>
  <c r="G18" i="2" s="1"/>
  <c r="C22" i="2"/>
  <c r="D22" i="2"/>
  <c r="E22" i="2"/>
  <c r="F22" i="2"/>
  <c r="I440" i="1"/>
  <c r="I444" i="1" s="1"/>
  <c r="J23" i="1"/>
  <c r="J33" i="1" s="1"/>
  <c r="C23" i="2"/>
  <c r="D23" i="2"/>
  <c r="D32" i="2" s="1"/>
  <c r="E23" i="2"/>
  <c r="E24" i="2"/>
  <c r="E25" i="2"/>
  <c r="E28" i="2"/>
  <c r="E29" i="2"/>
  <c r="E30" i="2"/>
  <c r="E31" i="2"/>
  <c r="E34" i="2"/>
  <c r="E35" i="2"/>
  <c r="E36" i="2"/>
  <c r="E37" i="2"/>
  <c r="E38" i="2"/>
  <c r="E40" i="2"/>
  <c r="E41" i="2"/>
  <c r="E42" i="2"/>
  <c r="F23" i="2"/>
  <c r="I441" i="1"/>
  <c r="J24" i="1"/>
  <c r="G23" i="2" s="1"/>
  <c r="C24" i="2"/>
  <c r="D24" i="2"/>
  <c r="F24" i="2"/>
  <c r="I442" i="1"/>
  <c r="J25" i="1" s="1"/>
  <c r="G24" i="2" s="1"/>
  <c r="C25" i="2"/>
  <c r="D25" i="2"/>
  <c r="F25" i="2"/>
  <c r="C26" i="2"/>
  <c r="F26" i="2"/>
  <c r="C27" i="2"/>
  <c r="F27" i="2"/>
  <c r="C28" i="2"/>
  <c r="D28" i="2"/>
  <c r="F28" i="2"/>
  <c r="C29" i="2"/>
  <c r="D29" i="2"/>
  <c r="F29" i="2"/>
  <c r="C30" i="2"/>
  <c r="D30" i="2"/>
  <c r="F30" i="2"/>
  <c r="C31" i="2"/>
  <c r="D31" i="2"/>
  <c r="F31" i="2"/>
  <c r="I443" i="1"/>
  <c r="J32" i="1" s="1"/>
  <c r="G31" i="2" s="1"/>
  <c r="C34" i="2"/>
  <c r="D34" i="2"/>
  <c r="F34" i="2"/>
  <c r="C35" i="2"/>
  <c r="D35" i="2"/>
  <c r="F35" i="2"/>
  <c r="F42" i="2" s="1"/>
  <c r="C36" i="2"/>
  <c r="D36" i="2"/>
  <c r="F36" i="2"/>
  <c r="I446" i="1"/>
  <c r="J37" i="1" s="1"/>
  <c r="C37" i="2"/>
  <c r="D37" i="2"/>
  <c r="F37" i="2"/>
  <c r="I447" i="1"/>
  <c r="J38" i="1"/>
  <c r="G37" i="2"/>
  <c r="C38" i="2"/>
  <c r="D38" i="2"/>
  <c r="F38" i="2"/>
  <c r="I448" i="1"/>
  <c r="J40" i="1" s="1"/>
  <c r="G39" i="2" s="1"/>
  <c r="C40" i="2"/>
  <c r="D40" i="2"/>
  <c r="D41" i="2"/>
  <c r="F40" i="2"/>
  <c r="I449" i="1"/>
  <c r="J41" i="1"/>
  <c r="G40" i="2" s="1"/>
  <c r="C41" i="2"/>
  <c r="F41" i="2"/>
  <c r="F48" i="2"/>
  <c r="F55" i="2" s="1"/>
  <c r="E49" i="2"/>
  <c r="E51" i="2"/>
  <c r="E53" i="2"/>
  <c r="C50" i="2"/>
  <c r="C54" i="2" s="1"/>
  <c r="C51" i="2"/>
  <c r="D51" i="2"/>
  <c r="F51" i="2"/>
  <c r="F53" i="2"/>
  <c r="F54" i="2"/>
  <c r="D52" i="2"/>
  <c r="D53" i="2"/>
  <c r="D54" i="2"/>
  <c r="D55" i="2"/>
  <c r="D96" i="2" s="1"/>
  <c r="C53" i="2"/>
  <c r="C58" i="2"/>
  <c r="C59" i="2"/>
  <c r="C61" i="2"/>
  <c r="D61" i="2"/>
  <c r="E61" i="2"/>
  <c r="E62" i="2"/>
  <c r="F61" i="2"/>
  <c r="F62" i="2" s="1"/>
  <c r="G61" i="2"/>
  <c r="G62" i="2"/>
  <c r="G69" i="2"/>
  <c r="G70" i="2"/>
  <c r="G73" i="2" s="1"/>
  <c r="D62" i="2"/>
  <c r="C64" i="2"/>
  <c r="C70" i="2" s="1"/>
  <c r="F64" i="2"/>
  <c r="C65" i="2"/>
  <c r="F65" i="2"/>
  <c r="C66" i="2"/>
  <c r="C67" i="2"/>
  <c r="C68" i="2"/>
  <c r="E68" i="2"/>
  <c r="E70" i="2" s="1"/>
  <c r="E73" i="2" s="1"/>
  <c r="F68" i="2"/>
  <c r="F70" i="2" s="1"/>
  <c r="C69" i="2"/>
  <c r="D69" i="2"/>
  <c r="D70" i="2" s="1"/>
  <c r="D73" i="2" s="1"/>
  <c r="D71" i="2"/>
  <c r="E69" i="2"/>
  <c r="F69" i="2"/>
  <c r="C71" i="2"/>
  <c r="E71" i="2"/>
  <c r="C72" i="2"/>
  <c r="E72" i="2"/>
  <c r="C79" i="2"/>
  <c r="E79" i="2"/>
  <c r="F79" i="2"/>
  <c r="C80" i="2"/>
  <c r="D80" i="2"/>
  <c r="D81" i="2"/>
  <c r="D83" i="2"/>
  <c r="E80" i="2"/>
  <c r="E81" i="2"/>
  <c r="E88" i="2"/>
  <c r="E95" i="2" s="1"/>
  <c r="E89" i="2"/>
  <c r="E90" i="2"/>
  <c r="E91" i="2"/>
  <c r="E92" i="2"/>
  <c r="E93" i="2"/>
  <c r="E94" i="2"/>
  <c r="F80" i="2"/>
  <c r="C81" i="2"/>
  <c r="F81" i="2"/>
  <c r="C82" i="2"/>
  <c r="C85" i="2"/>
  <c r="F85" i="2"/>
  <c r="C86" i="2"/>
  <c r="F86" i="2"/>
  <c r="D88" i="2"/>
  <c r="F88" i="2"/>
  <c r="G88" i="2"/>
  <c r="C89" i="2"/>
  <c r="D89" i="2"/>
  <c r="D95" i="2" s="1"/>
  <c r="D90" i="2"/>
  <c r="D91" i="2"/>
  <c r="D92" i="2"/>
  <c r="D93" i="2"/>
  <c r="D94" i="2"/>
  <c r="F89" i="2"/>
  <c r="G89" i="2"/>
  <c r="C90" i="2"/>
  <c r="G90" i="2"/>
  <c r="C91" i="2"/>
  <c r="F91" i="2"/>
  <c r="C92" i="2"/>
  <c r="F92" i="2"/>
  <c r="C93" i="2"/>
  <c r="F93" i="2"/>
  <c r="C94" i="2"/>
  <c r="F94" i="2"/>
  <c r="C102" i="2"/>
  <c r="C103" i="2"/>
  <c r="E104" i="2"/>
  <c r="C106" i="2"/>
  <c r="D107" i="2"/>
  <c r="F107" i="2"/>
  <c r="G107" i="2"/>
  <c r="E110" i="2"/>
  <c r="E111" i="2"/>
  <c r="C112" i="2"/>
  <c r="E112" i="2"/>
  <c r="E117" i="2"/>
  <c r="F120" i="2"/>
  <c r="G120" i="2"/>
  <c r="C122" i="2"/>
  <c r="E122" i="2"/>
  <c r="D126" i="2"/>
  <c r="D136" i="2" s="1"/>
  <c r="F126" i="2"/>
  <c r="K411" i="1"/>
  <c r="K419" i="1"/>
  <c r="K426" i="1" s="1"/>
  <c r="G126" i="2" s="1"/>
  <c r="G136" i="2" s="1"/>
  <c r="G137" i="2" s="1"/>
  <c r="K425" i="1"/>
  <c r="L255" i="1"/>
  <c r="C127" i="2"/>
  <c r="E127" i="2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C151" i="2"/>
  <c r="D151" i="2"/>
  <c r="E151" i="2"/>
  <c r="F151" i="2"/>
  <c r="G151" i="2"/>
  <c r="B152" i="2"/>
  <c r="C152" i="2"/>
  <c r="D152" i="2"/>
  <c r="E152" i="2"/>
  <c r="F152" i="2"/>
  <c r="F490" i="1"/>
  <c r="B153" i="2"/>
  <c r="G490" i="1"/>
  <c r="K490" i="1" s="1"/>
  <c r="H490" i="1"/>
  <c r="D153" i="2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C156" i="2"/>
  <c r="G493" i="1"/>
  <c r="H493" i="1"/>
  <c r="D156" i="2" s="1"/>
  <c r="I493" i="1"/>
  <c r="E156" i="2" s="1"/>
  <c r="J493" i="1"/>
  <c r="F156" i="2" s="1"/>
  <c r="F19" i="1"/>
  <c r="G607" i="1" s="1"/>
  <c r="G19" i="1"/>
  <c r="G608" i="1" s="1"/>
  <c r="H19" i="1"/>
  <c r="I19" i="1"/>
  <c r="G610" i="1" s="1"/>
  <c r="F33" i="1"/>
  <c r="G33" i="1"/>
  <c r="H33" i="1"/>
  <c r="H44" i="1"/>
  <c r="H609" i="1"/>
  <c r="I33" i="1"/>
  <c r="I44" i="1" s="1"/>
  <c r="F43" i="1"/>
  <c r="G43" i="1"/>
  <c r="G44" i="1"/>
  <c r="H608" i="1" s="1"/>
  <c r="H43" i="1"/>
  <c r="I43" i="1"/>
  <c r="F169" i="1"/>
  <c r="F184" i="1" s="1"/>
  <c r="I169" i="1"/>
  <c r="F175" i="1"/>
  <c r="G175" i="1"/>
  <c r="G184" i="1"/>
  <c r="H175" i="1"/>
  <c r="H184" i="1" s="1"/>
  <c r="I175" i="1"/>
  <c r="J175" i="1"/>
  <c r="J184" i="1"/>
  <c r="F180" i="1"/>
  <c r="G180" i="1"/>
  <c r="H180" i="1"/>
  <c r="I180" i="1"/>
  <c r="F203" i="1"/>
  <c r="F249" i="1" s="1"/>
  <c r="F263" i="1" s="1"/>
  <c r="H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82" i="1"/>
  <c r="I282" i="1"/>
  <c r="F301" i="1"/>
  <c r="F330" i="1" s="1"/>
  <c r="F344" i="1" s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I330" i="1" s="1"/>
  <c r="I344" i="1" s="1"/>
  <c r="J329" i="1"/>
  <c r="K329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I385" i="1"/>
  <c r="F393" i="1"/>
  <c r="G393" i="1"/>
  <c r="H393" i="1"/>
  <c r="I393" i="1"/>
  <c r="F399" i="1"/>
  <c r="G399" i="1"/>
  <c r="G400" i="1" s="1"/>
  <c r="H635" i="1" s="1"/>
  <c r="H399" i="1"/>
  <c r="I399" i="1"/>
  <c r="F400" i="1"/>
  <c r="H633" i="1" s="1"/>
  <c r="J633" i="1" s="1"/>
  <c r="L405" i="1"/>
  <c r="L406" i="1"/>
  <c r="L411" i="1" s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F438" i="1"/>
  <c r="G438" i="1"/>
  <c r="H438" i="1"/>
  <c r="G631" i="1" s="1"/>
  <c r="J631" i="1" s="1"/>
  <c r="I438" i="1"/>
  <c r="G632" i="1" s="1"/>
  <c r="F444" i="1"/>
  <c r="F451" i="1" s="1"/>
  <c r="H629" i="1" s="1"/>
  <c r="J629" i="1" s="1"/>
  <c r="G444" i="1"/>
  <c r="H444" i="1"/>
  <c r="F450" i="1"/>
  <c r="G450" i="1"/>
  <c r="H450" i="1"/>
  <c r="G451" i="1"/>
  <c r="H451" i="1"/>
  <c r="H631" i="1" s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H466" i="1"/>
  <c r="H614" i="1" s="1"/>
  <c r="J614" i="1" s="1"/>
  <c r="I464" i="1"/>
  <c r="J464" i="1"/>
  <c r="J466" i="1"/>
  <c r="H616" i="1"/>
  <c r="I466" i="1"/>
  <c r="H615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J535" i="1" s="1"/>
  <c r="K529" i="1"/>
  <c r="F534" i="1"/>
  <c r="G534" i="1"/>
  <c r="H534" i="1"/>
  <c r="I534" i="1"/>
  <c r="J534" i="1"/>
  <c r="K534" i="1"/>
  <c r="L547" i="1"/>
  <c r="L548" i="1"/>
  <c r="L549" i="1"/>
  <c r="F550" i="1"/>
  <c r="F561" i="1" s="1"/>
  <c r="G550" i="1"/>
  <c r="H550" i="1"/>
  <c r="I550" i="1"/>
  <c r="J550" i="1"/>
  <c r="J561" i="1" s="1"/>
  <c r="K550" i="1"/>
  <c r="L552" i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J588" i="1"/>
  <c r="K592" i="1"/>
  <c r="K593" i="1"/>
  <c r="H595" i="1"/>
  <c r="I595" i="1"/>
  <c r="J595" i="1"/>
  <c r="F604" i="1"/>
  <c r="G604" i="1"/>
  <c r="H604" i="1"/>
  <c r="I604" i="1"/>
  <c r="J604" i="1"/>
  <c r="K604" i="1"/>
  <c r="G609" i="1"/>
  <c r="J609" i="1" s="1"/>
  <c r="H610" i="1"/>
  <c r="J610" i="1" s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J630" i="1" s="1"/>
  <c r="H630" i="1"/>
  <c r="G633" i="1"/>
  <c r="G634" i="1"/>
  <c r="G635" i="1"/>
  <c r="J635" i="1" s="1"/>
  <c r="H639" i="1"/>
  <c r="G640" i="1"/>
  <c r="H640" i="1"/>
  <c r="J640" i="1" s="1"/>
  <c r="H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I184" i="1"/>
  <c r="G155" i="2"/>
  <c r="H540" i="1"/>
  <c r="H542" i="1" s="1"/>
  <c r="L524" i="1"/>
  <c r="F540" i="1"/>
  <c r="K540" i="1" s="1"/>
  <c r="L514" i="1"/>
  <c r="C49" i="2"/>
  <c r="I535" i="1"/>
  <c r="G535" i="1"/>
  <c r="F95" i="2"/>
  <c r="C62" i="2"/>
  <c r="C83" i="2"/>
  <c r="G652" i="1"/>
  <c r="C15" i="10"/>
  <c r="E16" i="13"/>
  <c r="C16" i="13" s="1"/>
  <c r="C117" i="2"/>
  <c r="C110" i="2"/>
  <c r="E123" i="2"/>
  <c r="G104" i="1"/>
  <c r="G185" i="1" s="1"/>
  <c r="G618" i="1" s="1"/>
  <c r="J618" i="1" s="1"/>
  <c r="E13" i="13"/>
  <c r="C13" i="13" s="1"/>
  <c r="H535" i="1"/>
  <c r="K249" i="1"/>
  <c r="K263" i="1"/>
  <c r="I361" i="1"/>
  <c r="H624" i="1" s="1"/>
  <c r="G10" i="2"/>
  <c r="A13" i="12"/>
  <c r="C27" i="10" l="1"/>
  <c r="G625" i="1"/>
  <c r="J625" i="1" s="1"/>
  <c r="G22" i="2"/>
  <c r="G32" i="2" s="1"/>
  <c r="I185" i="1"/>
  <c r="G620" i="1" s="1"/>
  <c r="J620" i="1" s="1"/>
  <c r="G650" i="1"/>
  <c r="G654" i="1" s="1"/>
  <c r="L343" i="1"/>
  <c r="H561" i="1"/>
  <c r="H426" i="1"/>
  <c r="F32" i="2"/>
  <c r="L529" i="1"/>
  <c r="L535" i="1" s="1"/>
  <c r="C26" i="10"/>
  <c r="I132" i="1"/>
  <c r="E113" i="2"/>
  <c r="E120" i="2" s="1"/>
  <c r="D6" i="13"/>
  <c r="C6" i="13" s="1"/>
  <c r="C113" i="2"/>
  <c r="D12" i="13"/>
  <c r="C12" i="13" s="1"/>
  <c r="C48" i="2"/>
  <c r="C55" i="2" s="1"/>
  <c r="F104" i="1"/>
  <c r="F185" i="1" s="1"/>
  <c r="G617" i="1" s="1"/>
  <c r="J617" i="1" s="1"/>
  <c r="K330" i="1"/>
  <c r="K344" i="1" s="1"/>
  <c r="G31" i="13"/>
  <c r="C35" i="10"/>
  <c r="J634" i="1"/>
  <c r="K535" i="1"/>
  <c r="I400" i="1"/>
  <c r="G148" i="2"/>
  <c r="C73" i="2"/>
  <c r="K541" i="1"/>
  <c r="F83" i="2"/>
  <c r="H33" i="13"/>
  <c r="C25" i="13"/>
  <c r="C10" i="10"/>
  <c r="C101" i="2"/>
  <c r="L381" i="1"/>
  <c r="L385" i="1" s="1"/>
  <c r="H385" i="1"/>
  <c r="H400" i="1" s="1"/>
  <c r="H634" i="1" s="1"/>
  <c r="I203" i="1"/>
  <c r="I249" i="1" s="1"/>
  <c r="I263" i="1" s="1"/>
  <c r="L192" i="1"/>
  <c r="C18" i="12"/>
  <c r="A22" i="12" s="1"/>
  <c r="L269" i="1"/>
  <c r="G282" i="1"/>
  <c r="G330" i="1" s="1"/>
  <c r="G344" i="1" s="1"/>
  <c r="J608" i="1"/>
  <c r="L248" i="1"/>
  <c r="F653" i="1"/>
  <c r="I653" i="1" s="1"/>
  <c r="K594" i="1"/>
  <c r="K595" i="1" s="1"/>
  <c r="G638" i="1" s="1"/>
  <c r="G612" i="1"/>
  <c r="J612" i="1" s="1"/>
  <c r="F44" i="1"/>
  <c r="H607" i="1" s="1"/>
  <c r="J607" i="1" s="1"/>
  <c r="C42" i="2"/>
  <c r="E114" i="2"/>
  <c r="J330" i="1"/>
  <c r="J344" i="1" s="1"/>
  <c r="J19" i="1"/>
  <c r="G611" i="1" s="1"/>
  <c r="L550" i="1"/>
  <c r="F426" i="1"/>
  <c r="H249" i="1"/>
  <c r="H263" i="1" s="1"/>
  <c r="G150" i="2"/>
  <c r="G36" i="2"/>
  <c r="G42" i="2" s="1"/>
  <c r="G43" i="2" s="1"/>
  <c r="J43" i="1"/>
  <c r="K539" i="1"/>
  <c r="F542" i="1"/>
  <c r="H161" i="1"/>
  <c r="C39" i="10" s="1"/>
  <c r="E77" i="2"/>
  <c r="E83" i="2" s="1"/>
  <c r="E96" i="2" s="1"/>
  <c r="C25" i="10"/>
  <c r="C124" i="2"/>
  <c r="L320" i="1"/>
  <c r="L301" i="1"/>
  <c r="G33" i="13"/>
  <c r="E101" i="2"/>
  <c r="L282" i="1"/>
  <c r="G152" i="2"/>
  <c r="E136" i="2"/>
  <c r="G95" i="2"/>
  <c r="E32" i="2"/>
  <c r="E43" i="2" s="1"/>
  <c r="C32" i="2"/>
  <c r="C19" i="2"/>
  <c r="C32" i="10"/>
  <c r="C123" i="2"/>
  <c r="H650" i="1"/>
  <c r="D5" i="13"/>
  <c r="C17" i="10"/>
  <c r="K493" i="1"/>
  <c r="B156" i="2"/>
  <c r="G156" i="2" s="1"/>
  <c r="G96" i="2"/>
  <c r="H652" i="1"/>
  <c r="G641" i="1"/>
  <c r="J641" i="1" s="1"/>
  <c r="F652" i="1"/>
  <c r="I652" i="1" s="1"/>
  <c r="H637" i="1"/>
  <c r="J637" i="1" s="1"/>
  <c r="G639" i="1"/>
  <c r="J639" i="1" s="1"/>
  <c r="D15" i="13"/>
  <c r="C15" i="13" s="1"/>
  <c r="C116" i="2"/>
  <c r="H651" i="1"/>
  <c r="D119" i="2"/>
  <c r="D120" i="2" s="1"/>
  <c r="D137" i="2" s="1"/>
  <c r="F651" i="1"/>
  <c r="D29" i="13"/>
  <c r="C29" i="13" s="1"/>
  <c r="G651" i="1"/>
  <c r="L555" i="1"/>
  <c r="F73" i="2"/>
  <c r="J104" i="1"/>
  <c r="J185" i="1" s="1"/>
  <c r="C8" i="13"/>
  <c r="E33" i="13"/>
  <c r="D35" i="13" s="1"/>
  <c r="L426" i="1"/>
  <c r="G628" i="1" s="1"/>
  <c r="J628" i="1" s="1"/>
  <c r="F43" i="2"/>
  <c r="L195" i="1"/>
  <c r="D14" i="13"/>
  <c r="C14" i="13" s="1"/>
  <c r="C20" i="10"/>
  <c r="J615" i="1"/>
  <c r="C95" i="2"/>
  <c r="F96" i="2"/>
  <c r="D42" i="2"/>
  <c r="D43" i="2" s="1"/>
  <c r="C38" i="10"/>
  <c r="H104" i="1"/>
  <c r="H185" i="1" s="1"/>
  <c r="G619" i="1" s="1"/>
  <c r="J619" i="1" s="1"/>
  <c r="C19" i="10"/>
  <c r="L374" i="1"/>
  <c r="G626" i="1" s="1"/>
  <c r="J626" i="1" s="1"/>
  <c r="H282" i="1"/>
  <c r="H330" i="1" s="1"/>
  <c r="H344" i="1" s="1"/>
  <c r="I161" i="1"/>
  <c r="C29" i="10"/>
  <c r="I450" i="1"/>
  <c r="I451" i="1" s="1"/>
  <c r="H632" i="1" s="1"/>
  <c r="J632" i="1" s="1"/>
  <c r="C153" i="2"/>
  <c r="G153" i="2" s="1"/>
  <c r="J203" i="1"/>
  <c r="J249" i="1" s="1"/>
  <c r="C105" i="2"/>
  <c r="C130" i="2" l="1"/>
  <c r="C133" i="2" s="1"/>
  <c r="L400" i="1"/>
  <c r="C136" i="2"/>
  <c r="C36" i="10"/>
  <c r="C41" i="10"/>
  <c r="D38" i="10" s="1"/>
  <c r="D35" i="10"/>
  <c r="L330" i="1"/>
  <c r="L344" i="1" s="1"/>
  <c r="G623" i="1" s="1"/>
  <c r="J623" i="1" s="1"/>
  <c r="D31" i="13"/>
  <c r="C31" i="13" s="1"/>
  <c r="H654" i="1"/>
  <c r="L561" i="1"/>
  <c r="J263" i="1"/>
  <c r="H638" i="1"/>
  <c r="J638" i="1" s="1"/>
  <c r="E102" i="2"/>
  <c r="E107" i="2" s="1"/>
  <c r="E137" i="2" s="1"/>
  <c r="C11" i="10"/>
  <c r="C28" i="10" s="1"/>
  <c r="G662" i="1"/>
  <c r="G657" i="1"/>
  <c r="C96" i="2"/>
  <c r="G636" i="1"/>
  <c r="G621" i="1"/>
  <c r="J621" i="1" s="1"/>
  <c r="C104" i="2"/>
  <c r="C107" i="2" s="1"/>
  <c r="C137" i="2" s="1"/>
  <c r="L203" i="1"/>
  <c r="C13" i="10"/>
  <c r="K542" i="1"/>
  <c r="C43" i="2"/>
  <c r="C5" i="13"/>
  <c r="D7" i="13"/>
  <c r="C7" i="13" s="1"/>
  <c r="C111" i="2"/>
  <c r="C120" i="2" s="1"/>
  <c r="C16" i="10"/>
  <c r="I651" i="1"/>
  <c r="G616" i="1"/>
  <c r="J616" i="1" s="1"/>
  <c r="J44" i="1"/>
  <c r="H611" i="1" s="1"/>
  <c r="J611" i="1" s="1"/>
  <c r="D22" i="10" l="1"/>
  <c r="D12" i="10"/>
  <c r="C30" i="10"/>
  <c r="D21" i="10"/>
  <c r="D23" i="10"/>
  <c r="D18" i="10"/>
  <c r="D15" i="10"/>
  <c r="D24" i="10"/>
  <c r="D10" i="10"/>
  <c r="D20" i="10"/>
  <c r="D19" i="10"/>
  <c r="D25" i="10"/>
  <c r="D27" i="10"/>
  <c r="D26" i="10"/>
  <c r="D17" i="10"/>
  <c r="D37" i="10"/>
  <c r="D40" i="10"/>
  <c r="D33" i="13"/>
  <c r="D36" i="13" s="1"/>
  <c r="D36" i="10"/>
  <c r="D41" i="10" s="1"/>
  <c r="D16" i="10"/>
  <c r="H636" i="1"/>
  <c r="J636" i="1" s="1"/>
  <c r="G627" i="1"/>
  <c r="J627" i="1" s="1"/>
  <c r="F650" i="1"/>
  <c r="L249" i="1"/>
  <c r="L263" i="1" s="1"/>
  <c r="G622" i="1" s="1"/>
  <c r="J622" i="1" s="1"/>
  <c r="D13" i="10"/>
  <c r="D11" i="10"/>
  <c r="H657" i="1"/>
  <c r="H662" i="1"/>
  <c r="D39" i="10"/>
  <c r="D28" i="10" l="1"/>
  <c r="H646" i="1"/>
  <c r="I650" i="1"/>
  <c r="I654" i="1" s="1"/>
  <c r="F654" i="1"/>
  <c r="I657" i="1" l="1"/>
  <c r="I662" i="1"/>
  <c r="C7" i="10" s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ED7A049-220A-4180-9242-45CF74947183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52EAFB3-7304-455C-B35A-9D5E72EFBCF7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3A3053C-C99A-44F0-80C8-D18D6821D2CA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FADF150-A829-4975-88C3-FAB92E25D4EA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65778412-B21C-4840-B349-E48E373474C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DF6E4CB-0950-4059-AC1C-9637B0E246AC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2FC1975F-3797-4795-A1AC-95733033334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6278C2E8-2658-477A-922B-FF84868614E6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4A5A7F26-4EB1-48A4-9BB8-15EF0908331A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F75ACC5-E340-4C35-AB45-C59F43A9D09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9C09948-B5ED-44EB-9B8A-8B4241F33409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DD6865C-A488-48D9-A138-0A9EF77CED0D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<sst xmlns="http://schemas.openxmlformats.org/spreadsheetml/2006/main" count="3860" uniqueCount="897">
  <si>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</si>
  <si>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</si>
  <si>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</si>
  <si>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</si>
  <si>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</si>
  <si>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</si>
  <si>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</si>
  <si>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</si>
  <si>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</si>
  <si>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</si>
  <si>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</si>
  <si>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</si>
  <si>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</si>
  <si>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</si>
  <si>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</si>
  <si>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</si>
  <si>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</si>
  <si>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</si>
  <si>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</si>
  <si>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</si>
  <si>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</si>
  <si>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</si>
  <si>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</si>
  <si>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</si>
  <si>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</si>
  <si>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</si>
  <si>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</si>
  <si>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</si>
  <si>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</si>
  <si>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</si>
  <si>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</si>
  <si>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</si>
  <si>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</si>
  <si>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</si>
  <si>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</si>
  <si>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</si>
  <si>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</si>
  <si>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</si>
  <si>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</si>
  <si>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</si>
  <si>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</si>
  <si>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</si>
  <si>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</si>
  <si>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</si>
  <si>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</si>
  <si>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</si>
  <si>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</si>
  <si>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</si>
  <si>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</si>
  <si>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</si>
  <si>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</si>
  <si>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</si>
  <si>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</si>
  <si>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</si>
  <si>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</si>
  <si>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</si>
  <si>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</si>
  <si>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</si>
  <si>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</si>
  <si>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</si>
  <si>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</si>
  <si>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</si>
  <si>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</si>
  <si>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</si>
  <si>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</si>
  <si>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</si>
  <si>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</si>
  <si>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</si>
  <si>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</si>
  <si>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</si>
  <si>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</si>
  <si>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</si>
  <si>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</si>
  <si>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</si>
  <si>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</si>
  <si>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</si>
  <si>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</si>
  <si>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</si>
  <si>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</si>
  <si>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</si>
  <si>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</si>
  <si>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</si>
  <si>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</si>
  <si>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</si>
  <si>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</si>
  <si>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</si>
  <si>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</si>
  <si>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</si>
  <si>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</si>
  <si>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</si>
  <si>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</si>
  <si>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</si>
  <si>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</si>
  <si>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</si>
  <si>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</si>
  <si>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</si>
  <si>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</si>
  <si>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</si>
  <si>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</si>
  <si>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</si>
  <si>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</si>
  <si>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</si>
  <si>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</si>
  <si>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</si>
  <si>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</si>
  <si>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</si>
  <si>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</si>
  <si>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</si>
  <si>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</si>
  <si>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</si>
  <si>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</si>
  <si>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</si>
  <si>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</si>
  <si>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</si>
  <si>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</si>
  <si>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</si>
  <si>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</si>
  <si>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</si>
  <si>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</si>
  <si>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</si>
  <si>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</si>
  <si>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</si>
  <si>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</si>
  <si>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</si>
  <si>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</si>
  <si>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</si>
  <si>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</si>
  <si>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</si>
  <si>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</si>
  <si>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</si>
  <si>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</si>
  <si>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</si>
  <si>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</si>
  <si>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</si>
  <si>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</si>
  <si>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</si>
  <si>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</si>
  <si>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</si>
  <si>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</si>
  <si>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</si>
  <si>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</si>
  <si>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</si>
  <si>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</si>
  <si>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</si>
  <si>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</si>
  <si>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</si>
  <si>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</si>
  <si>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</si>
  <si>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</si>
  <si>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</si>
  <si>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</si>
  <si>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</si>
  <si>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</si>
  <si>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</si>
  <si>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</si>
  <si>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</si>
  <si>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</si>
  <si>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</si>
  <si>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</si>
  <si>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</si>
  <si>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</si>
  <si>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</si>
  <si>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</si>
  <si>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</si>
  <si>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</si>
  <si>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</si>
  <si>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</si>
  <si>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</si>
  <si>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</si>
  <si>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</si>
  <si>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</si>
  <si>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</si>
  <si>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</si>
  <si>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</si>
  <si>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</si>
  <si>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</si>
  <si>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</si>
  <si>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</si>
  <si>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</si>
  <si>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</si>
  <si>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</si>
  <si>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</si>
  <si>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</si>
  <si>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</si>
  <si>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</si>
  <si>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</si>
  <si>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</si>
  <si>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</si>
  <si>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</si>
  <si>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</si>
  <si>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</si>
  <si>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</si>
  <si>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</si>
  <si>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</si>
  <si>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</si>
  <si>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</si>
  <si>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</si>
  <si>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</si>
  <si>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</si>
  <si>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</si>
  <si>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</si>
  <si>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</si>
  <si>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</si>
  <si>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</si>
  <si>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</si>
  <si>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</si>
  <si>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</si>
  <si>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</si>
  <si>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</si>
  <si>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</si>
  <si>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</si>
  <si>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</si>
  <si>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</si>
  <si>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</si>
  <si>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</si>
  <si>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</si>
  <si>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</si>
  <si>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</si>
  <si>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</si>
  <si>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</si>
  <si>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</si>
  <si>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</si>
  <si>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</si>
  <si>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</si>
  <si>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</si>
  <si>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</si>
  <si>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</si>
  <si>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</si>
  <si>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</si>
  <si>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</si>
  <si>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</si>
  <si>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</si>
  <si>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</si>
  <si>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</si>
  <si>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</si>
  <si>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</si>
  <si>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</si>
  <si>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</si>
  <si>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</si>
  <si>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</si>
  <si>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</si>
  <si>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</si>
  <si>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</si>
  <si>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</si>
  <si>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</si>
  <si>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</si>
  <si>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</si>
  <si>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</si>
  <si>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</si>
  <si>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</si>
  <si>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</si>
  <si>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</si>
  <si>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</si>
  <si>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</si>
  <si>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</si>
  <si>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</si>
  <si>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</si>
  <si>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</si>
  <si>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</si>
  <si>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</si>
  <si>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</si>
  <si>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</si>
  <si>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</si>
  <si>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</si>
  <si>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</si>
  <si>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</si>
  <si>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</si>
  <si>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</si>
  <si>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</si>
  <si>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</si>
  <si>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</si>
  <si>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</si>
  <si>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</si>
  <si>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</si>
  <si>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</si>
  <si>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</si>
  <si>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</si>
  <si>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</si>
  <si>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</si>
  <si>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</si>
  <si>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</si>
  <si>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</si>
  <si>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</si>
  <si>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</si>
  <si>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</si>
  <si>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</si>
  <si>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</si>
  <si>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</si>
  <si>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</si>
  <si>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</si>
  <si>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</si>
  <si>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</si>
  <si>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</si>
  <si>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</si>
  <si>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</si>
  <si>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</si>
  <si>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</si>
  <si>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</si>
  <si>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</si>
  <si>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</si>
  <si>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</si>
  <si>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</si>
  <si>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</si>
  <si>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</si>
  <si>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</si>
  <si>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</si>
  <si>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</si>
  <si>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</si>
  <si>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</si>
  <si>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</si>
  <si>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</si>
  <si>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</si>
  <si>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</si>
  <si>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</si>
  <si>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</si>
  <si>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</si>
  <si>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</si>
  <si>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</si>
  <si>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</si>
  <si>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</si>
  <si>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</si>
  <si>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</si>
  <si>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</si>
  <si>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</si>
  <si>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</si>
  <si>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</si>
  <si>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</si>
  <si>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</si>
  <si>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</si>
  <si>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</si>
  <si>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</si>
  <si>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</si>
  <si>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</si>
  <si>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</si>
  <si>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</si>
  <si>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</si>
  <si>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</si>
  <si>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</si>
  <si>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</si>
  <si>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</si>
  <si>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</si>
  <si>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</si>
  <si>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</si>
  <si>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</si>
  <si>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</si>
  <si>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</si>
  <si>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</si>
  <si>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</si>
  <si>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</si>
  <si>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</si>
  <si>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</si>
  <si>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</si>
  <si>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</si>
  <si>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</si>
  <si>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</si>
  <si>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</si>
  <si>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</si>
  <si>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</si>
  <si>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</si>
  <si>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</si>
  <si>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</si>
  <si>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</si>
  <si>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</si>
  <si>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</si>
  <si>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</si>
  <si>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</si>
  <si>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</si>
  <si>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</si>
  <si>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</si>
  <si>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</si>
  <si>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</si>
  <si>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</si>
  <si>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</si>
  <si>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</si>
  <si>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</si>
  <si>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</si>
  <si>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</si>
  <si>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</si>
  <si>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</si>
  <si>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</si>
  <si>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</si>
  <si>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</si>
  <si>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</si>
  <si>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</si>
  <si>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</si>
  <si>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</si>
  <si>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</si>
  <si>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</si>
  <si>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</si>
  <si>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</si>
  <si>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</si>
  <si>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</si>
  <si>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</si>
  <si>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</si>
  <si>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</si>
  <si>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</si>
  <si>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</si>
  <si>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</si>
  <si>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</si>
  <si>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</si>
  <si>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</si>
  <si>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</si>
  <si>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</si>
  <si>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</si>
  <si>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</si>
  <si>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</si>
  <si>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</si>
  <si>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</si>
  <si>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</si>
  <si>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</si>
  <si>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</si>
  <si>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</si>
  <si>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</si>
  <si>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</si>
  <si>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</si>
  <si>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</si>
  <si>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</si>
  <si>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</si>
  <si>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</si>
  <si>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</si>
  <si>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</si>
  <si>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</si>
  <si>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</si>
  <si>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</si>
  <si>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</si>
  <si>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</si>
  <si>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</si>
  <si>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</si>
  <si>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</si>
  <si>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</si>
  <si>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</si>
  <si>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</si>
  <si>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</si>
  <si>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</si>
  <si>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</si>
  <si>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</si>
  <si>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</si>
  <si>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</si>
  <si>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</si>
  <si>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</si>
  <si>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</si>
  <si>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</si>
  <si>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</si>
  <si>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</si>
  <si>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</si>
  <si>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</si>
  <si>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</si>
  <si>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</si>
  <si>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</si>
  <si>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</si>
  <si>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</si>
  <si>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</si>
  <si>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</si>
  <si>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</si>
  <si>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</si>
  <si>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</si>
  <si>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</si>
  <si>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</si>
  <si>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</si>
  <si>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</si>
  <si>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</si>
  <si>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</si>
  <si>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</si>
  <si>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</si>
  <si>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</si>
  <si>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</si>
  <si>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</si>
  <si>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</si>
  <si>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</si>
  <si>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</si>
  <si>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</si>
  <si>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</si>
  <si>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</si>
  <si>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</si>
  <si>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</si>
  <si>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</si>
  <si>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</si>
  <si>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</si>
  <si>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</si>
  <si>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</si>
  <si>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</si>
  <si>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</si>
  <si>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</si>
  <si>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</si>
  <si>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</si>
  <si>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</si>
  <si>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</si>
  <si>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</si>
  <si>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</si>
  <si>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</si>
  <si>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</si>
  <si>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</si>
  <si>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</si>
  <si>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</si>
  <si>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</si>
  <si>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</si>
  <si>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</si>
  <si>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</si>
  <si>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</si>
  <si>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</si>
  <si>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</si>
  <si>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</si>
  <si>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</si>
  <si>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</si>
  <si>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</si>
  <si>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</si>
  <si>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</si>
  <si>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</si>
  <si>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</si>
  <si>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</si>
  <si>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</si>
  <si>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</si>
  <si>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</si>
  <si>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</si>
  <si>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</si>
  <si>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</si>
  <si>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</si>
  <si>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</si>
  <si>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</si>
  <si>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</si>
  <si>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</si>
  <si>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</si>
  <si>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</si>
  <si>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</si>
  <si>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</si>
  <si>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</si>
  <si>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</si>
  <si>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</si>
  <si>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</si>
  <si>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</si>
  <si>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</si>
  <si>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</si>
  <si>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</si>
  <si>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</si>
  <si>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</si>
  <si>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</si>
  <si>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</si>
  <si>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</si>
  <si>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</si>
  <si>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</si>
  <si>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</si>
  <si>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</si>
  <si>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</si>
  <si>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</si>
  <si>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</si>
  <si>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</si>
  <si>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</si>
  <si>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</si>
  <si>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</si>
  <si>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</si>
  <si>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</si>
  <si>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</si>
  <si>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</si>
  <si>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</si>
  <si>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</si>
  <si>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</si>
  <si>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</si>
  <si>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</si>
  <si>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</si>
  <si>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</si>
  <si>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</si>
  <si>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</si>
  <si>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</si>
  <si>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</si>
  <si>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</si>
  <si>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</si>
  <si>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</si>
  <si>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</si>
  <si>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</si>
  <si>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</si>
  <si>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</si>
  <si>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</si>
  <si>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</si>
  <si>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</si>
  <si>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</si>
  <si>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</si>
  <si>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</si>
  <si>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</si>
  <si>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</si>
  <si>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</si>
  <si>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</si>
  <si>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</si>
  <si>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</si>
  <si>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</si>
  <si>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</si>
  <si>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</si>
  <si>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</si>
  <si>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</si>
  <si>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</si>
  <si>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</si>
  <si>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</si>
  <si>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</si>
  <si>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</si>
  <si>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</si>
  <si>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</si>
  <si>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</si>
  <si>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</si>
  <si>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</si>
  <si>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</si>
  <si>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</si>
  <si>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</si>
  <si>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</si>
  <si>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</si>
  <si>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</si>
  <si>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</si>
  <si>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</si>
  <si>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</si>
  <si>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</si>
  <si>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</si>
  <si>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</si>
  <si>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</si>
  <si>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</si>
  <si>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</si>
  <si>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</si>
  <si>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</si>
  <si>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</si>
  <si>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</si>
  <si>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</si>
  <si>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</si>
  <si>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</si>
  <si>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</si>
  <si>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</si>
  <si>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</si>
  <si>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</si>
  <si>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</si>
  <si>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</si>
  <si>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</si>
  <si>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</si>
  <si>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</si>
  <si>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</si>
  <si>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</si>
  <si>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</si>
  <si>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</si>
  <si>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</si>
  <si>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</si>
  <si>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</si>
  <si>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</si>
  <si>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</si>
  <si>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</si>
  <si>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</si>
  <si>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</si>
  <si>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</si>
  <si>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</si>
  <si>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</si>
  <si>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</si>
  <si>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</si>
  <si>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</si>
  <si>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</si>
  <si>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</si>
  <si>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</si>
  <si>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</si>
  <si>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</si>
  <si>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</si>
  <si>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</si>
  <si>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</si>
  <si>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</si>
  <si>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</si>
  <si>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</si>
  <si>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</si>
  <si>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</si>
  <si>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</si>
  <si>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</si>
  <si>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</si>
  <si>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</si>
  <si>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</si>
  <si>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</si>
  <si>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</si>
  <si>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</si>
  <si>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</si>
  <si>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</si>
  <si>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</si>
  <si>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</si>
  <si>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</si>
  <si>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</si>
  <si>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</si>
  <si>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</si>
  <si>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</si>
  <si>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</si>
  <si>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</si>
  <si>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</si>
  <si>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</si>
  <si>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</si>
  <si>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</si>
  <si>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</si>
  <si>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</si>
  <si>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</si>
  <si>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</si>
  <si>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</si>
  <si>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</si>
  <si>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</si>
  <si>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</si>
  <si>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</si>
  <si>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</si>
  <si>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</si>
  <si>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</si>
  <si>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</si>
  <si>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</si>
  <si>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</si>
  <si>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</si>
  <si>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</si>
  <si>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</si>
  <si>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</si>
  <si>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</si>
  <si>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</si>
  <si>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</si>
  <si>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</si>
  <si>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</si>
  <si>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</si>
  <si>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</si>
  <si>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</si>
  <si>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</si>
  <si>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</si>
  <si>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</si>
  <si>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</si>
  <si>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</si>
  <si>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</si>
  <si>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</si>
  <si>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</si>
  <si>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</si>
  <si>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</si>
  <si>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</si>
  <si>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</si>
  <si>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</si>
  <si>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</si>
  <si>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</si>
  <si>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</si>
  <si>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</si>
  <si>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</si>
  <si>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</si>
  <si>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</si>
  <si>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</si>
  <si>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</si>
  <si>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</si>
  <si>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</si>
  <si>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</si>
  <si>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</si>
  <si>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</si>
  <si>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</si>
  <si>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</si>
  <si>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</si>
  <si>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</si>
  <si>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</si>
  <si>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</si>
  <si>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</si>
  <si>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</si>
  <si>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</si>
  <si>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</si>
  <si>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</si>
  <si>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</si>
  <si>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</si>
  <si>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</si>
  <si>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</si>
  <si>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</si>
  <si>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</si>
  <si>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</si>
  <si>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</si>
  <si>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</si>
  <si>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</si>
  <si>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</si>
  <si>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</si>
  <si>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</si>
  <si>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</si>
  <si>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</si>
  <si>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</si>
  <si>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</si>
  <si>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</si>
  <si>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</si>
  <si>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</si>
  <si>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</si>
  <si>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</si>
  <si>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</si>
  <si>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</si>
  <si>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</si>
  <si>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</si>
  <si>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</si>
  <si>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</si>
  <si>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</si>
  <si>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</si>
  <si>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</si>
  <si>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</si>
  <si>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</si>
  <si>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</si>
  <si>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</si>
  <si>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</si>
  <si>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</si>
  <si>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</si>
  <si>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</si>
  <si>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</si>
  <si>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</si>
  <si>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</si>
  <si>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</si>
  <si>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</si>
  <si>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</si>
  <si>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</si>
  <si>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</si>
  <si>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</si>
  <si>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</si>
  <si>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</si>
  <si>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</si>
  <si>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</si>
  <si>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</si>
  <si>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</si>
  <si>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</si>
  <si>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</si>
  <si>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</si>
  <si>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</si>
  <si>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</si>
  <si>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</si>
  <si>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</si>
  <si>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</si>
  <si>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</si>
  <si>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</si>
  <si>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</si>
  <si>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</si>
  <si>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</si>
  <si>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</si>
  <si>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</si>
  <si>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</si>
  <si>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</si>
  <si>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</si>
  <si>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</si>
  <si>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</si>
  <si>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</si>
  <si>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</si>
  <si>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</si>
  <si>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</si>
  <si>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</si>
  <si>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</si>
  <si>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</si>
  <si>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</si>
  <si>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</si>
  <si>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</si>
  <si>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</si>
  <si>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</si>
  <si>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</si>
  <si>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</si>
  <si>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</si>
  <si>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</si>
  <si>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</si>
  <si>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</si>
  <si>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</si>
  <si>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</si>
  <si>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</si>
  <si>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</si>
  <si>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</si>
  <si>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</si>
  <si>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</si>
  <si>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</si>
  <si>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</si>
  <si>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</si>
  <si>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</si>
  <si>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</si>
  <si>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</si>
  <si>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</si>
  <si>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</si>
  <si>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</si>
  <si>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</si>
  <si>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</si>
  <si>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</si>
  <si>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</si>
  <si>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</si>
  <si>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</si>
  <si>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</si>
  <si>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</si>
  <si>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</si>
  <si>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</si>
  <si>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</si>
  <si>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</si>
  <si>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</si>
  <si>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</si>
  <si>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</si>
  <si>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</si>
  <si>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</si>
  <si>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</si>
  <si>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</si>
  <si>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</si>
  <si>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</si>
  <si>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</si>
  <si>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</si>
  <si>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</si>
  <si>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</si>
  <si>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</si>
  <si>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</si>
  <si>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</si>
  <si>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</si>
  <si>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</si>
  <si>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</si>
  <si>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</si>
  <si>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</si>
  <si>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</si>
  <si>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</si>
  <si>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</si>
  <si>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</si>
  <si>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</si>
  <si>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July 1996</t>
  </si>
  <si>
    <t>August 2011</t>
  </si>
  <si>
    <t>NORTH HAMPTON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</si>
</sst>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BDA9-8103-432C-8B0E-2AAE7A4C19A6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42" sqref="F4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405</v>
      </c>
      <c r="C2" s="21">
        <v>405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125189.28+133.61+205.77</f>
        <v>125528.66</v>
      </c>
      <c r="G9" s="18">
        <v>304.7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204010.67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29500.66+5086.19</f>
        <v>34586.85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20601.38</v>
      </c>
      <c r="G13" s="18">
        <v>5022.08</v>
      </c>
      <c r="H13" s="18">
        <v>2164.84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3872.5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184589.39</v>
      </c>
      <c r="G19" s="41">
        <f>SUM(G9:G18)</f>
        <v>5326.78</v>
      </c>
      <c r="H19" s="41">
        <f>SUM(H9:H18)</f>
        <v>2164.84</v>
      </c>
      <c r="I19" s="41">
        <f>SUM(I9:I18)</f>
        <v>0</v>
      </c>
      <c r="J19" s="41">
        <f>SUM(J9:J18)</f>
        <v>204010.67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5086.1899999999996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2164.84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59629</v>
      </c>
      <c r="G25" s="18">
        <v>197.99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2554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28491.93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90674.93</v>
      </c>
      <c r="G33" s="41">
        <f>SUM(G23:G32)</f>
        <v>5284.1799999999994</v>
      </c>
      <c r="H33" s="41">
        <f>SUM(H23:H32)</f>
        <v>2164.84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28575.35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56924.88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8414.23</v>
      </c>
      <c r="G41" s="18">
        <v>42.6</v>
      </c>
      <c r="H41" s="18"/>
      <c r="I41" s="18"/>
      <c r="J41" s="13">
        <f>SUM(I449)</f>
        <v>204010.67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93914.459999999992</v>
      </c>
      <c r="G43" s="41">
        <f>SUM(G35:G42)</f>
        <v>42.6</v>
      </c>
      <c r="H43" s="41">
        <f>SUM(H35:H42)</f>
        <v>0</v>
      </c>
      <c r="I43" s="41">
        <f>SUM(I35:I42)</f>
        <v>0</v>
      </c>
      <c r="J43" s="41">
        <f>SUM(J35:J42)</f>
        <v>204010.67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184589.38999999998</v>
      </c>
      <c r="G44" s="41">
        <f>G43+G33</f>
        <v>5326.78</v>
      </c>
      <c r="H44" s="41">
        <f>H43+H33</f>
        <v>2164.84</v>
      </c>
      <c r="I44" s="41">
        <f>I43+I33</f>
        <v>0</v>
      </c>
      <c r="J44" s="41">
        <f>J43+J33</f>
        <v>204010.67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5897653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5897653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22677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22677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1186.54</v>
      </c>
      <c r="G88" s="18"/>
      <c r="H88" s="18"/>
      <c r="I88" s="18"/>
      <c r="J88" s="18">
        <f>524.82+58.41+79.92</f>
        <v>663.15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106366.2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8165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8549.7+43.21</f>
        <v>8592.91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17944.45</v>
      </c>
      <c r="G103" s="41">
        <f>SUM(G88:G102)</f>
        <v>106366.2</v>
      </c>
      <c r="H103" s="41">
        <f>SUM(H88:H102)</f>
        <v>0</v>
      </c>
      <c r="I103" s="41">
        <f>SUM(I88:I102)</f>
        <v>0</v>
      </c>
      <c r="J103" s="41">
        <f>SUM(J88:J102)</f>
        <v>663.15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5938274.4500000002</v>
      </c>
      <c r="G104" s="41">
        <f>G52+G103</f>
        <v>106366.2</v>
      </c>
      <c r="H104" s="41">
        <f>H52+H71+H86+H103</f>
        <v>0</v>
      </c>
      <c r="I104" s="41">
        <f>I52+I103</f>
        <v>0</v>
      </c>
      <c r="J104" s="41">
        <f>J52+J103</f>
        <v>663.15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80703.89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1568909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2927.11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1652540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132898.46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1950.52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132898.46</v>
      </c>
      <c r="G128" s="41">
        <f>SUM(G115:G127)</f>
        <v>1950.52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1785438.46</v>
      </c>
      <c r="G132" s="41">
        <f>G113+SUM(G128:G129)</f>
        <v>1950.52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5624.37+29667.78+188.78+5009.66</f>
        <v>40490.589999999997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26529.6+1462.26</f>
        <v>27991.859999999997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26425.32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82027.98+101758.7+294+1188.11+3949.11</f>
        <v>189217.89999999997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35898.769999999997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7463.51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35898.769999999997</v>
      </c>
      <c r="G154" s="41">
        <f>SUM(G142:G153)</f>
        <v>33888.83</v>
      </c>
      <c r="H154" s="41">
        <f>SUM(H142:H153)</f>
        <v>257700.34999999998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35898.769999999997</v>
      </c>
      <c r="G161" s="41">
        <f>G139+G154+SUM(G155:G160)</f>
        <v>33888.83</v>
      </c>
      <c r="H161" s="41">
        <f>H139+H154+SUM(H155:H160)</f>
        <v>257700.34999999998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22200</v>
      </c>
      <c r="H171" s="18"/>
      <c r="I171" s="18"/>
      <c r="J171" s="18">
        <v>80000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22200</v>
      </c>
      <c r="H175" s="41">
        <f>SUM(H171:H174)</f>
        <v>0</v>
      </c>
      <c r="I175" s="41">
        <f>SUM(I171:I174)</f>
        <v>0</v>
      </c>
      <c r="J175" s="41">
        <f>SUM(J171:J174)</f>
        <v>80000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22200</v>
      </c>
      <c r="H184" s="41">
        <f>+H175+SUM(H180:H183)</f>
        <v>0</v>
      </c>
      <c r="I184" s="41">
        <f>I169+I175+SUM(I180:I183)</f>
        <v>0</v>
      </c>
      <c r="J184" s="41">
        <f>J175</f>
        <v>80000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7759611.6799999997</v>
      </c>
      <c r="G185" s="47">
        <f>G104+G132+G161+G184</f>
        <v>164405.54999999999</v>
      </c>
      <c r="H185" s="47">
        <f>H104+H132+H161+H184</f>
        <v>257700.34999999998</v>
      </c>
      <c r="I185" s="47">
        <f>I104+I132+I161+I184</f>
        <v>0</v>
      </c>
      <c r="J185" s="47">
        <f>J104+J132+J184</f>
        <v>80663.149999999994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2241683.25</v>
      </c>
      <c r="G189" s="18">
        <v>864168.98</v>
      </c>
      <c r="H189" s="18">
        <v>15452.74</v>
      </c>
      <c r="I189" s="18">
        <f>80871.52-205.77</f>
        <v>80665.75</v>
      </c>
      <c r="J189" s="18">
        <v>378</v>
      </c>
      <c r="K189" s="18"/>
      <c r="L189" s="19">
        <f>SUM(F189:K189)</f>
        <v>3202348.72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990094.39</v>
      </c>
      <c r="G190" s="18">
        <v>313871.08</v>
      </c>
      <c r="H190" s="18">
        <v>24089.46</v>
      </c>
      <c r="I190" s="18">
        <v>3833.07</v>
      </c>
      <c r="J190" s="18">
        <v>1313.58</v>
      </c>
      <c r="K190" s="18">
        <v>655</v>
      </c>
      <c r="L190" s="19">
        <f>SUM(F190:K190)</f>
        <v>1333856.58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31090.11</v>
      </c>
      <c r="G192" s="18">
        <v>2378.39</v>
      </c>
      <c r="H192" s="18">
        <v>1025</v>
      </c>
      <c r="I192" s="18">
        <f>13773.02+793</f>
        <v>14566.02</v>
      </c>
      <c r="J192" s="18"/>
      <c r="K192" s="18">
        <f>49031.01+1070</f>
        <v>50101.01</v>
      </c>
      <c r="L192" s="19">
        <f>SUM(F192:K192)</f>
        <v>99160.53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72215+68140.8+241481.97</f>
        <v>381837.77</v>
      </c>
      <c r="G194" s="18">
        <v>156491.46</v>
      </c>
      <c r="H194" s="18">
        <v>700</v>
      </c>
      <c r="I194" s="18">
        <f>989.91+2436.09+1462.6</f>
        <v>4888.6000000000004</v>
      </c>
      <c r="J194" s="18"/>
      <c r="K194" s="18"/>
      <c r="L194" s="19">
        <f t="shared" ref="L194:L200" si="0">SUM(F194:K194)</f>
        <v>543917.82999999996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91473.74+184637.22</f>
        <v>276110.96000000002</v>
      </c>
      <c r="G195" s="18">
        <f>12573.44+95104.45</f>
        <v>107677.89</v>
      </c>
      <c r="H195" s="18">
        <f>17515.59+8758.95</f>
        <v>26274.54</v>
      </c>
      <c r="I195" s="18">
        <f>4938.85+26375.32+48149.18</f>
        <v>79463.350000000006</v>
      </c>
      <c r="J195" s="18">
        <f>996+60666.56</f>
        <v>61662.559999999998</v>
      </c>
      <c r="K195" s="18">
        <v>1161.56</v>
      </c>
      <c r="L195" s="19">
        <f t="shared" si="0"/>
        <v>552350.8600000001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13880</v>
      </c>
      <c r="G196" s="18">
        <v>1061.82</v>
      </c>
      <c r="H196" s="18">
        <f>14767.28+160935</f>
        <v>175702.28</v>
      </c>
      <c r="I196" s="18"/>
      <c r="J196" s="18"/>
      <c r="K196" s="18">
        <v>8976.6299999999992</v>
      </c>
      <c r="L196" s="19">
        <f t="shared" si="0"/>
        <v>199620.73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281194.59999999998</v>
      </c>
      <c r="G197" s="18">
        <f>83734.15+10365.42</f>
        <v>94099.569999999992</v>
      </c>
      <c r="H197" s="18">
        <v>14269.88</v>
      </c>
      <c r="I197" s="18">
        <v>954.91</v>
      </c>
      <c r="J197" s="18"/>
      <c r="K197" s="18">
        <v>1664.93</v>
      </c>
      <c r="L197" s="19">
        <f t="shared" si="0"/>
        <v>392183.88999999996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174018.01</v>
      </c>
      <c r="G199" s="18">
        <v>98728.35</v>
      </c>
      <c r="H199" s="18">
        <f>122291.35+32167.79+656.44</f>
        <v>155115.58000000002</v>
      </c>
      <c r="I199" s="18">
        <v>154215.75</v>
      </c>
      <c r="J199" s="18">
        <f>12269.09+9766.7</f>
        <v>22035.79</v>
      </c>
      <c r="K199" s="18"/>
      <c r="L199" s="19">
        <f t="shared" si="0"/>
        <v>604113.48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281433.83+465+5278.02+5805.67</f>
        <v>292982.52</v>
      </c>
      <c r="I200" s="18"/>
      <c r="J200" s="18"/>
      <c r="K200" s="18"/>
      <c r="L200" s="19">
        <f t="shared" si="0"/>
        <v>292982.52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>
        <v>344</v>
      </c>
      <c r="L201" s="19">
        <f>SUM(F201:K201)</f>
        <v>344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4389909.09</v>
      </c>
      <c r="G203" s="41">
        <f t="shared" si="1"/>
        <v>1638477.54</v>
      </c>
      <c r="H203" s="41">
        <f t="shared" si="1"/>
        <v>705612</v>
      </c>
      <c r="I203" s="41">
        <f t="shared" si="1"/>
        <v>338587.45000000007</v>
      </c>
      <c r="J203" s="41">
        <f t="shared" si="1"/>
        <v>85389.93</v>
      </c>
      <c r="K203" s="41">
        <f t="shared" si="1"/>
        <v>62903.13</v>
      </c>
      <c r="L203" s="41">
        <f t="shared" si="1"/>
        <v>7220879.1400000006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v>4505.8100000000004</v>
      </c>
      <c r="L247" s="19">
        <f t="shared" si="6"/>
        <v>4505.8100000000004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4505.8100000000004</v>
      </c>
      <c r="L248" s="41">
        <f>SUM(F248:K248)</f>
        <v>4505.8100000000004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4389909.09</v>
      </c>
      <c r="G249" s="41">
        <f t="shared" si="8"/>
        <v>1638477.54</v>
      </c>
      <c r="H249" s="41">
        <f t="shared" si="8"/>
        <v>705612</v>
      </c>
      <c r="I249" s="41">
        <f t="shared" si="8"/>
        <v>338587.45000000007</v>
      </c>
      <c r="J249" s="41">
        <f t="shared" si="8"/>
        <v>85389.93</v>
      </c>
      <c r="K249" s="41">
        <f t="shared" si="8"/>
        <v>67408.94</v>
      </c>
      <c r="L249" s="41">
        <f t="shared" si="8"/>
        <v>7225384.9500000002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435000</v>
      </c>
      <c r="L252" s="19">
        <f>SUM(F252:K252)</f>
        <v>435000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38956.25</v>
      </c>
      <c r="L253" s="19">
        <f>SUM(F253:K253)</f>
        <v>38956.25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22200</v>
      </c>
      <c r="L255" s="19">
        <f>SUM(F255:K255)</f>
        <v>22200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80000</v>
      </c>
      <c r="L258" s="19">
        <f t="shared" si="9"/>
        <v>80000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576156.25</v>
      </c>
      <c r="L262" s="41">
        <f t="shared" si="9"/>
        <v>576156.25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4389909.09</v>
      </c>
      <c r="G263" s="42">
        <f t="shared" si="11"/>
        <v>1638477.54</v>
      </c>
      <c r="H263" s="42">
        <f t="shared" si="11"/>
        <v>705612</v>
      </c>
      <c r="I263" s="42">
        <f t="shared" si="11"/>
        <v>338587.45000000007</v>
      </c>
      <c r="J263" s="42">
        <f t="shared" si="11"/>
        <v>85389.93</v>
      </c>
      <c r="K263" s="42">
        <f t="shared" si="11"/>
        <v>643565.18999999994</v>
      </c>
      <c r="L263" s="42">
        <f t="shared" si="11"/>
        <v>7801541.2000000002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29217.5</v>
      </c>
      <c r="G268" s="18">
        <v>2360.96</v>
      </c>
      <c r="H268" s="18">
        <f>35555-2695+770</f>
        <v>33630</v>
      </c>
      <c r="I268" s="18">
        <f>5239.14-2731.5-650+198.36</f>
        <v>2056.0000000000005</v>
      </c>
      <c r="J268" s="18">
        <f>88332.8+1497</f>
        <v>89829.8</v>
      </c>
      <c r="K268" s="18"/>
      <c r="L268" s="19">
        <f>SUM(F268:K268)</f>
        <v>157094.26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46240.9</v>
      </c>
      <c r="G269" s="18">
        <f>9264.03-72.18-6.62-191.07-17.53</f>
        <v>8976.6299999999992</v>
      </c>
      <c r="H269" s="18">
        <f>33300-2600+225</f>
        <v>30925</v>
      </c>
      <c r="I269" s="18">
        <v>12808.22</v>
      </c>
      <c r="J269" s="18"/>
      <c r="K269" s="18"/>
      <c r="L269" s="19">
        <f>SUM(F269:K269)</f>
        <v>98950.75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3223.73-1732.74-80.13+101.13+143.35</f>
        <v>1655.3400000000001</v>
      </c>
      <c r="L275" s="19">
        <f t="shared" si="12"/>
        <v>1655.3400000000001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75458.399999999994</v>
      </c>
      <c r="G282" s="42">
        <f t="shared" si="13"/>
        <v>11337.59</v>
      </c>
      <c r="H282" s="42">
        <f t="shared" si="13"/>
        <v>64555</v>
      </c>
      <c r="I282" s="42">
        <f t="shared" si="13"/>
        <v>14864.22</v>
      </c>
      <c r="J282" s="42">
        <f t="shared" si="13"/>
        <v>89829.8</v>
      </c>
      <c r="K282" s="42">
        <f t="shared" si="13"/>
        <v>1655.3400000000001</v>
      </c>
      <c r="L282" s="41">
        <f t="shared" si="13"/>
        <v>257700.35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75458.399999999994</v>
      </c>
      <c r="G330" s="41">
        <f t="shared" si="20"/>
        <v>11337.59</v>
      </c>
      <c r="H330" s="41">
        <f t="shared" si="20"/>
        <v>64555</v>
      </c>
      <c r="I330" s="41">
        <f t="shared" si="20"/>
        <v>14864.22</v>
      </c>
      <c r="J330" s="41">
        <f t="shared" si="20"/>
        <v>89829.8</v>
      </c>
      <c r="K330" s="41">
        <f t="shared" si="20"/>
        <v>1655.3400000000001</v>
      </c>
      <c r="L330" s="41">
        <f t="shared" si="20"/>
        <v>257700.35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75458.399999999994</v>
      </c>
      <c r="G344" s="41">
        <f>G330</f>
        <v>11337.59</v>
      </c>
      <c r="H344" s="41">
        <f>H330</f>
        <v>64555</v>
      </c>
      <c r="I344" s="41">
        <f>I330</f>
        <v>14864.22</v>
      </c>
      <c r="J344" s="41">
        <f>J330</f>
        <v>89829.8</v>
      </c>
      <c r="K344" s="47">
        <f>K330+K343</f>
        <v>1655.3400000000001</v>
      </c>
      <c r="L344" s="41">
        <f>L330+L343</f>
        <v>257700.35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83238.83</v>
      </c>
      <c r="G350" s="18"/>
      <c r="H350" s="18">
        <v>1859.72</v>
      </c>
      <c r="I350" s="18">
        <f>3684.17+65645.21+7463.51</f>
        <v>76792.89</v>
      </c>
      <c r="J350" s="18">
        <v>1997.78</v>
      </c>
      <c r="K350" s="18">
        <v>481.75</v>
      </c>
      <c r="L350" s="13">
        <f>SUM(F350:K350)</f>
        <v>164370.97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83238.83</v>
      </c>
      <c r="G354" s="47">
        <f t="shared" si="22"/>
        <v>0</v>
      </c>
      <c r="H354" s="47">
        <f t="shared" si="22"/>
        <v>1859.72</v>
      </c>
      <c r="I354" s="47">
        <f t="shared" si="22"/>
        <v>76792.89</v>
      </c>
      <c r="J354" s="47">
        <f t="shared" si="22"/>
        <v>1997.78</v>
      </c>
      <c r="K354" s="47">
        <f t="shared" si="22"/>
        <v>481.75</v>
      </c>
      <c r="L354" s="47">
        <f t="shared" si="22"/>
        <v>164370.97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65645.21+7463.51</f>
        <v>73108.72</v>
      </c>
      <c r="G359" s="18"/>
      <c r="H359" s="18"/>
      <c r="I359" s="56">
        <f>SUM(F359:H359)</f>
        <v>73108.72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3684.17</v>
      </c>
      <c r="G360" s="63"/>
      <c r="H360" s="63"/>
      <c r="I360" s="56">
        <f>SUM(F360:H360)</f>
        <v>3684.17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76792.89</v>
      </c>
      <c r="G361" s="47">
        <f>SUM(G359:G360)</f>
        <v>0</v>
      </c>
      <c r="H361" s="47">
        <f>SUM(H359:H360)</f>
        <v>0</v>
      </c>
      <c r="I361" s="47">
        <f>SUM(I359:I360)</f>
        <v>76792.89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</v>
      </c>
      <c r="H381" s="18">
        <f>524.82+58.41</f>
        <v>583.23</v>
      </c>
      <c r="I381" s="18"/>
      <c r="J381" s="24" t="s">
        <v>312</v>
      </c>
      <c r="K381" s="24" t="s">
        <v>312</v>
      </c>
      <c r="L381" s="56">
        <f t="shared" si="25"/>
        <v>50583.23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583.23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50583.23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>
        <v>30000</v>
      </c>
      <c r="H387" s="18">
        <v>79.92</v>
      </c>
      <c r="I387" s="18"/>
      <c r="J387" s="24" t="s">
        <v>312</v>
      </c>
      <c r="K387" s="24" t="s">
        <v>312</v>
      </c>
      <c r="L387" s="56">
        <f t="shared" ref="L387:L392" si="26">SUM(F387:K387)</f>
        <v>30079.919999999998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30000</v>
      </c>
      <c r="H393" s="47">
        <f>SUM(H387:H392)</f>
        <v>79.92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30079.919999999998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80000</v>
      </c>
      <c r="H400" s="47">
        <f>H385+H393+H399</f>
        <v>663.15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80663.149999999994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f>25735+6249.72</f>
        <v>31984.720000000001</v>
      </c>
      <c r="I407" s="18"/>
      <c r="J407" s="18"/>
      <c r="K407" s="18"/>
      <c r="L407" s="56">
        <f t="shared" si="27"/>
        <v>31984.720000000001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31984.720000000001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31984.720000000001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31984.720000000001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31984.720000000001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204010.67</v>
      </c>
      <c r="H432" s="18"/>
      <c r="I432" s="56">
        <f t="shared" si="33"/>
        <v>204010.67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204010.67</v>
      </c>
      <c r="H438" s="13">
        <f>SUM(H431:H437)</f>
        <v>0</v>
      </c>
      <c r="I438" s="13">
        <f>SUM(I431:I437)</f>
        <v>204010.67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204010.67</v>
      </c>
      <c r="H449" s="18"/>
      <c r="I449" s="56">
        <f>SUM(F449:H449)</f>
        <v>204010.67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204010.67</v>
      </c>
      <c r="H450" s="83">
        <f>SUM(H446:H449)</f>
        <v>0</v>
      </c>
      <c r="I450" s="83">
        <f>SUM(I446:I449)</f>
        <v>204010.67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204010.67</v>
      </c>
      <c r="H451" s="42">
        <f>H444+H450</f>
        <v>0</v>
      </c>
      <c r="I451" s="42">
        <f>I444+I450</f>
        <v>204010.67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135843.98000000001</v>
      </c>
      <c r="G455" s="18">
        <v>8.02</v>
      </c>
      <c r="H455" s="18">
        <v>0</v>
      </c>
      <c r="I455" s="18"/>
      <c r="J455" s="18">
        <v>155332.24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7759611.6799999997</v>
      </c>
      <c r="G458" s="18">
        <v>164405.54999999999</v>
      </c>
      <c r="H458" s="18">
        <v>257700.35</v>
      </c>
      <c r="I458" s="18"/>
      <c r="J458" s="18">
        <v>80663.149999999994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7759611.6799999997</v>
      </c>
      <c r="G460" s="53">
        <f>SUM(G458:G459)</f>
        <v>164405.54999999999</v>
      </c>
      <c r="H460" s="53">
        <f>SUM(H458:H459)</f>
        <v>257700.35</v>
      </c>
      <c r="I460" s="53">
        <f>SUM(I458:I459)</f>
        <v>0</v>
      </c>
      <c r="J460" s="53">
        <f>SUM(J458:J459)</f>
        <v>80663.149999999994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7801541.2000000002</v>
      </c>
      <c r="G462" s="18">
        <v>164370.97</v>
      </c>
      <c r="H462" s="18">
        <v>257700.35</v>
      </c>
      <c r="I462" s="18"/>
      <c r="J462" s="18">
        <v>31984.720000000001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7801541.2000000002</v>
      </c>
      <c r="G464" s="53">
        <f>SUM(G462:G463)</f>
        <v>164370.97</v>
      </c>
      <c r="H464" s="53">
        <f>SUM(H462:H463)</f>
        <v>257700.35</v>
      </c>
      <c r="I464" s="53">
        <f>SUM(I462:I463)</f>
        <v>0</v>
      </c>
      <c r="J464" s="53">
        <f>SUM(J462:J463)</f>
        <v>31984.720000000001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93914.459999999963</v>
      </c>
      <c r="G466" s="53">
        <f>(G455+G460)- G464</f>
        <v>42.599999999976717</v>
      </c>
      <c r="H466" s="53">
        <f>(H455+H460)- H464</f>
        <v>0</v>
      </c>
      <c r="I466" s="53">
        <f>(I455+I460)- I464</f>
        <v>0</v>
      </c>
      <c r="J466" s="53">
        <f>(J455+J460)- J464</f>
        <v>204010.66999999998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4780000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5.67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895000</v>
      </c>
      <c r="G485" s="18"/>
      <c r="H485" s="18"/>
      <c r="I485" s="18"/>
      <c r="J485" s="18"/>
      <c r="K485" s="53">
        <f>SUM(F485:J485)</f>
        <v>895000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435000</v>
      </c>
      <c r="G487" s="18"/>
      <c r="H487" s="18"/>
      <c r="I487" s="18"/>
      <c r="J487" s="18"/>
      <c r="K487" s="53">
        <f t="shared" si="34"/>
        <v>435000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460000</v>
      </c>
      <c r="G488" s="205"/>
      <c r="H488" s="205"/>
      <c r="I488" s="205"/>
      <c r="J488" s="205"/>
      <c r="K488" s="206">
        <f t="shared" si="34"/>
        <v>460000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13225</v>
      </c>
      <c r="G489" s="18"/>
      <c r="H489" s="18"/>
      <c r="I489" s="18"/>
      <c r="J489" s="18"/>
      <c r="K489" s="53">
        <f t="shared" si="34"/>
        <v>13225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473225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473225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460000</v>
      </c>
      <c r="G491" s="205"/>
      <c r="H491" s="205"/>
      <c r="I491" s="205"/>
      <c r="J491" s="205"/>
      <c r="K491" s="206">
        <f t="shared" si="34"/>
        <v>460000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13225</v>
      </c>
      <c r="G492" s="18"/>
      <c r="H492" s="18"/>
      <c r="I492" s="18"/>
      <c r="J492" s="18"/>
      <c r="K492" s="53">
        <f t="shared" si="34"/>
        <v>13225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473225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473225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316356.98+144594.02+424201.06</f>
        <v>885152.06</v>
      </c>
      <c r="G511" s="18">
        <f>313871.08-45134.25</f>
        <v>268736.83</v>
      </c>
      <c r="H511" s="18">
        <f>750+18770.48</f>
        <v>19520.48</v>
      </c>
      <c r="I511" s="18">
        <v>3833.07</v>
      </c>
      <c r="J511" s="18">
        <v>1313.58</v>
      </c>
      <c r="K511" s="18"/>
      <c r="L511" s="88">
        <f>SUM(F511:K511)</f>
        <v>1178556.0200000003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885152.06</v>
      </c>
      <c r="G514" s="108">
        <f t="shared" ref="G514:L514" si="35">SUM(G511:G513)</f>
        <v>268736.83</v>
      </c>
      <c r="H514" s="108">
        <f t="shared" si="35"/>
        <v>19520.48</v>
      </c>
      <c r="I514" s="108">
        <f t="shared" si="35"/>
        <v>3833.07</v>
      </c>
      <c r="J514" s="108">
        <f t="shared" si="35"/>
        <v>1313.58</v>
      </c>
      <c r="K514" s="108">
        <f t="shared" si="35"/>
        <v>0</v>
      </c>
      <c r="L514" s="89">
        <f t="shared" si="35"/>
        <v>1178556.0200000003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241481.97</v>
      </c>
      <c r="G516" s="18">
        <v>96119.5</v>
      </c>
      <c r="H516" s="18"/>
      <c r="I516" s="18">
        <v>1462.6</v>
      </c>
      <c r="J516" s="18"/>
      <c r="K516" s="18"/>
      <c r="L516" s="88">
        <f>SUM(F516:K516)</f>
        <v>339064.06999999995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241481.97</v>
      </c>
      <c r="G519" s="89">
        <f t="shared" ref="G519:L519" si="36">SUM(G516:G518)</f>
        <v>96119.5</v>
      </c>
      <c r="H519" s="89">
        <f t="shared" si="36"/>
        <v>0</v>
      </c>
      <c r="I519" s="89">
        <f t="shared" si="36"/>
        <v>1462.6</v>
      </c>
      <c r="J519" s="89">
        <f t="shared" si="36"/>
        <v>0</v>
      </c>
      <c r="K519" s="89">
        <f t="shared" si="36"/>
        <v>0</v>
      </c>
      <c r="L519" s="89">
        <f t="shared" si="36"/>
        <v>339064.06999999995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77444.84+27497.49</f>
        <v>104942.33</v>
      </c>
      <c r="G521" s="18">
        <v>45134.25</v>
      </c>
      <c r="H521" s="18"/>
      <c r="I521" s="18"/>
      <c r="J521" s="18"/>
      <c r="K521" s="18">
        <v>655</v>
      </c>
      <c r="L521" s="88">
        <f>SUM(F521:K521)</f>
        <v>150731.58000000002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104942.33</v>
      </c>
      <c r="G524" s="89">
        <f t="shared" ref="G524:L524" si="37">SUM(G521:G523)</f>
        <v>45134.25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655</v>
      </c>
      <c r="L524" s="89">
        <f t="shared" si="37"/>
        <v>150731.58000000002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4568.9799999999996</v>
      </c>
      <c r="I526" s="18"/>
      <c r="J526" s="18"/>
      <c r="K526" s="18"/>
      <c r="L526" s="88">
        <f>SUM(F526:K526)</f>
        <v>4568.9799999999996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4568.9799999999996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4568.9799999999996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465</v>
      </c>
      <c r="I531" s="18"/>
      <c r="J531" s="18"/>
      <c r="K531" s="18"/>
      <c r="L531" s="88">
        <f>SUM(F531:K531)</f>
        <v>465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465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465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1231576.3600000001</v>
      </c>
      <c r="G535" s="89">
        <f t="shared" ref="G535:L535" si="40">G514+G519+G524+G529+G534</f>
        <v>409990.58</v>
      </c>
      <c r="H535" s="89">
        <f t="shared" si="40"/>
        <v>24554.46</v>
      </c>
      <c r="I535" s="89">
        <f t="shared" si="40"/>
        <v>5295.67</v>
      </c>
      <c r="J535" s="89">
        <f t="shared" si="40"/>
        <v>1313.58</v>
      </c>
      <c r="K535" s="89">
        <f t="shared" si="40"/>
        <v>655</v>
      </c>
      <c r="L535" s="89">
        <f t="shared" si="40"/>
        <v>1673385.6500000004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1178556.0200000003</v>
      </c>
      <c r="G539" s="87">
        <f>L516</f>
        <v>339064.06999999995</v>
      </c>
      <c r="H539" s="87">
        <f>L521</f>
        <v>150731.58000000002</v>
      </c>
      <c r="I539" s="87">
        <f>L526</f>
        <v>4568.9799999999996</v>
      </c>
      <c r="J539" s="87">
        <f>L531</f>
        <v>465</v>
      </c>
      <c r="K539" s="87">
        <f>SUM(F539:J539)</f>
        <v>1673385.6500000004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1178556.0200000003</v>
      </c>
      <c r="G542" s="89">
        <f t="shared" si="41"/>
        <v>339064.06999999995</v>
      </c>
      <c r="H542" s="89">
        <f t="shared" si="41"/>
        <v>150731.58000000002</v>
      </c>
      <c r="I542" s="89">
        <f t="shared" si="41"/>
        <v>4568.9799999999996</v>
      </c>
      <c r="J542" s="89">
        <f t="shared" si="41"/>
        <v>465</v>
      </c>
      <c r="K542" s="89">
        <f t="shared" si="41"/>
        <v>1673385.6500000004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281433.83</v>
      </c>
      <c r="I581" s="18"/>
      <c r="J581" s="18"/>
      <c r="K581" s="104">
        <f t="shared" ref="K581:K587" si="47">SUM(H581:J581)</f>
        <v>281433.83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465</v>
      </c>
      <c r="I582" s="18"/>
      <c r="J582" s="18"/>
      <c r="K582" s="104">
        <f t="shared" si="47"/>
        <v>465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5278.02</v>
      </c>
      <c r="I584" s="18"/>
      <c r="J584" s="18"/>
      <c r="K584" s="104">
        <f t="shared" si="47"/>
        <v>5278.02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5805.67</v>
      </c>
      <c r="I585" s="18"/>
      <c r="J585" s="18"/>
      <c r="K585" s="104">
        <f t="shared" si="47"/>
        <v>5805.67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292982.52</v>
      </c>
      <c r="I588" s="108">
        <f>SUM(I581:I587)</f>
        <v>0</v>
      </c>
      <c r="J588" s="108">
        <f>SUM(J581:J587)</f>
        <v>0</v>
      </c>
      <c r="K588" s="108">
        <f>SUM(K581:K587)</f>
        <v>292982.52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85389.93+89829.8</f>
        <v>175219.72999999998</v>
      </c>
      <c r="I594" s="18"/>
      <c r="J594" s="18"/>
      <c r="K594" s="104">
        <f>SUM(H594:J594)</f>
        <v>175219.72999999998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175219.72999999998</v>
      </c>
      <c r="I595" s="108">
        <f>SUM(I592:I594)</f>
        <v>0</v>
      </c>
      <c r="J595" s="108">
        <f>SUM(J592:J594)</f>
        <v>0</v>
      </c>
      <c r="K595" s="108">
        <f>SUM(K592:K594)</f>
        <v>175219.72999999998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184589.39</v>
      </c>
      <c r="H607" s="109">
        <f>SUM(F44)</f>
        <v>184589.38999999998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5326.78</v>
      </c>
      <c r="H608" s="109">
        <f>SUM(G44)</f>
        <v>5326.78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2164.84</v>
      </c>
      <c r="H609" s="109">
        <f>SUM(H44)</f>
        <v>2164.84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204010.67</v>
      </c>
      <c r="H611" s="109">
        <f>SUM(J44)</f>
        <v>204010.67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93914.459999999992</v>
      </c>
      <c r="H612" s="109">
        <f>F466</f>
        <v>93914.459999999963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42.6</v>
      </c>
      <c r="H613" s="109">
        <f>G466</f>
        <v>42.599999999976717</v>
      </c>
      <c r="I613" s="121" t="s">
        <v>108</v>
      </c>
      <c r="J613" s="109">
        <f t="shared" si="49"/>
        <v>2.3284485450858483E-11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204010.67</v>
      </c>
      <c r="H616" s="109">
        <f>J466</f>
        <v>204010.66999999998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7759611.6799999997</v>
      </c>
      <c r="H617" s="104">
        <f>SUM(F458)</f>
        <v>7759611.6799999997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164405.54999999999</v>
      </c>
      <c r="H618" s="104">
        <f>SUM(G458)</f>
        <v>164405.54999999999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257700.34999999998</v>
      </c>
      <c r="H619" s="104">
        <f>SUM(H458)</f>
        <v>257700.35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80663.149999999994</v>
      </c>
      <c r="H621" s="104">
        <f>SUM(J458)</f>
        <v>80663.149999999994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7801541.2000000002</v>
      </c>
      <c r="H622" s="104">
        <f>SUM(F462)</f>
        <v>7801541.2000000002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257700.35</v>
      </c>
      <c r="H623" s="104">
        <f>SUM(H462)</f>
        <v>257700.35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76792.89</v>
      </c>
      <c r="H624" s="104">
        <f>I361</f>
        <v>76792.89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164370.97</v>
      </c>
      <c r="H625" s="104">
        <f>SUM(G462)</f>
        <v>164370.97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80663.149999999994</v>
      </c>
      <c r="H627" s="164">
        <f>SUM(J458)</f>
        <v>80663.149999999994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31984.720000000001</v>
      </c>
      <c r="H628" s="164">
        <f>SUM(J462)</f>
        <v>31984.720000000001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204010.67</v>
      </c>
      <c r="H630" s="104">
        <f>SUM(G451)</f>
        <v>204010.67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204010.67</v>
      </c>
      <c r="H632" s="104">
        <f>SUM(I451)</f>
        <v>204010.67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663.15</v>
      </c>
      <c r="H634" s="104">
        <f>H400</f>
        <v>663.15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80000</v>
      </c>
      <c r="H635" s="104">
        <f>G400</f>
        <v>80000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80663.149999999994</v>
      </c>
      <c r="H636" s="104">
        <f>L400</f>
        <v>80663.149999999994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292982.52</v>
      </c>
      <c r="H637" s="104">
        <f>L200+L218+L236</f>
        <v>292982.52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175219.72999999998</v>
      </c>
      <c r="H638" s="104">
        <f>(J249+J330)-(J247+J328)</f>
        <v>175219.72999999998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292982.52</v>
      </c>
      <c r="H639" s="104">
        <f>H588</f>
        <v>292982.52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22200</v>
      </c>
      <c r="H642" s="104">
        <f>K255+K337</f>
        <v>22200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80000</v>
      </c>
      <c r="H645" s="104">
        <f>K258+K339</f>
        <v>80000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7642950.46</v>
      </c>
      <c r="G650" s="19">
        <f>(L221+L301+L351)</f>
        <v>0</v>
      </c>
      <c r="H650" s="19">
        <f>(L239+L320+L352)</f>
        <v>0</v>
      </c>
      <c r="I650" s="19">
        <f>SUM(F650:H650)</f>
        <v>7642950.46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106366.2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106366.2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292982.52</v>
      </c>
      <c r="G652" s="19">
        <f>(L218+L298)-(J218+J298)</f>
        <v>0</v>
      </c>
      <c r="H652" s="19">
        <f>(L236+L317)-(J236+J317)</f>
        <v>0</v>
      </c>
      <c r="I652" s="19">
        <f>SUM(F652:H652)</f>
        <v>292982.52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175219.72999999998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175219.72999999998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7068382.0099999998</v>
      </c>
      <c r="G654" s="19">
        <f>G650-SUM(G651:G653)</f>
        <v>0</v>
      </c>
      <c r="H654" s="19">
        <f>H650-SUM(H651:H653)</f>
        <v>0</v>
      </c>
      <c r="I654" s="19">
        <f>I650-SUM(I651:I653)</f>
        <v>7068382.0099999998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445.74</v>
      </c>
      <c r="G655" s="249"/>
      <c r="H655" s="249"/>
      <c r="I655" s="19">
        <f>SUM(F655:H655)</f>
        <v>445.74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15857.63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15857.63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15857.63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15857.63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2BED-E51C-4C7A-93F6-B52B6C5DCAF0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NORTH HAMPTON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2270900.75</v>
      </c>
      <c r="C9" s="230">
        <f>'DOE25'!G189+'DOE25'!G207+'DOE25'!G225+'DOE25'!G268+'DOE25'!G287+'DOE25'!G306</f>
        <v>866529.94</v>
      </c>
    </row>
    <row r="10" spans="1:3" x14ac:dyDescent="0.2">
      <c r="A10" t="s">
        <v>810</v>
      </c>
      <c r="B10" s="241">
        <f>2207010.35+3840+22095</f>
        <v>2232945.35</v>
      </c>
      <c r="C10" s="241">
        <f>857267.63+2109.83</f>
        <v>859377.46</v>
      </c>
    </row>
    <row r="11" spans="1:3" x14ac:dyDescent="0.2">
      <c r="A11" t="s">
        <v>811</v>
      </c>
      <c r="B11" s="241">
        <f>12749.98+3282.5</f>
        <v>16032.48</v>
      </c>
      <c r="C11" s="241">
        <f>5224.25+251.13</f>
        <v>5475.38</v>
      </c>
    </row>
    <row r="12" spans="1:3" x14ac:dyDescent="0.2">
      <c r="A12" t="s">
        <v>812</v>
      </c>
      <c r="B12" s="241">
        <v>21922.92</v>
      </c>
      <c r="C12" s="241">
        <v>1677.1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2270900.75</v>
      </c>
      <c r="C13" s="232">
        <f>SUM(C10:C12)</f>
        <v>866529.94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1036335.29</v>
      </c>
      <c r="C18" s="230">
        <f>'DOE25'!G190+'DOE25'!G208+'DOE25'!G226+'DOE25'!G269+'DOE25'!G288+'DOE25'!G307</f>
        <v>322847.71000000002</v>
      </c>
    </row>
    <row r="19" spans="1:3" x14ac:dyDescent="0.2">
      <c r="A19" t="s">
        <v>810</v>
      </c>
      <c r="B19" s="241">
        <f>316356.98+144594.02+46240.9</f>
        <v>507191.9</v>
      </c>
      <c r="C19" s="241">
        <f>160509.66+8976.63</f>
        <v>169486.29</v>
      </c>
    </row>
    <row r="20" spans="1:3" x14ac:dyDescent="0.2">
      <c r="A20" t="s">
        <v>811</v>
      </c>
      <c r="B20" s="241">
        <v>424201.06</v>
      </c>
      <c r="C20" s="241">
        <v>108227.16</v>
      </c>
    </row>
    <row r="21" spans="1:3" x14ac:dyDescent="0.2">
      <c r="A21" t="s">
        <v>812</v>
      </c>
      <c r="B21" s="241">
        <f>77444.84+27497.49</f>
        <v>104942.33</v>
      </c>
      <c r="C21" s="241">
        <f>24045.46+21088.8</f>
        <v>45134.259999999995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1036335.2899999999</v>
      </c>
      <c r="C22" s="232">
        <f>SUM(C19:C21)</f>
        <v>322847.71000000002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31090.11</v>
      </c>
      <c r="C36" s="236">
        <f>'DOE25'!G192+'DOE25'!G210+'DOE25'!G228+'DOE25'!G271+'DOE25'!G290+'DOE25'!G309</f>
        <v>2378.39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31090.11</v>
      </c>
      <c r="C39" s="241">
        <v>2378.39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31090.11</v>
      </c>
      <c r="C40" s="232">
        <f>SUM(C37:C39)</f>
        <v>2378.39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BB1-2167-43D0-80CA-DF6FC575622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NORTH HAMPTON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4635365.830000001</v>
      </c>
      <c r="D5" s="20">
        <f>SUM('DOE25'!L189:L192)+SUM('DOE25'!L207:L210)+SUM('DOE25'!L225:L228)-F5-G5</f>
        <v>4582918.2400000012</v>
      </c>
      <c r="E5" s="244"/>
      <c r="F5" s="256">
        <f>SUM('DOE25'!J189:J192)+SUM('DOE25'!J207:J210)+SUM('DOE25'!J225:J228)</f>
        <v>1691.58</v>
      </c>
      <c r="G5" s="53">
        <f>SUM('DOE25'!K189:K192)+SUM('DOE25'!K207:K210)+SUM('DOE25'!K225:K228)</f>
        <v>50756.01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543917.82999999996</v>
      </c>
      <c r="D6" s="20">
        <f>'DOE25'!L194+'DOE25'!L212+'DOE25'!L230-F6-G6</f>
        <v>543917.82999999996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552350.8600000001</v>
      </c>
      <c r="D7" s="20">
        <f>'DOE25'!L195+'DOE25'!L213+'DOE25'!L231-F7-G7</f>
        <v>489526.74000000011</v>
      </c>
      <c r="E7" s="244"/>
      <c r="F7" s="256">
        <f>'DOE25'!J195+'DOE25'!J213+'DOE25'!J231</f>
        <v>61662.559999999998</v>
      </c>
      <c r="G7" s="53">
        <f>'DOE25'!K195+'DOE25'!K213+'DOE25'!K231</f>
        <v>1161.56</v>
      </c>
      <c r="H7" s="260"/>
    </row>
    <row r="8" spans="1:9" x14ac:dyDescent="0.2">
      <c r="A8" s="32">
        <v>2300</v>
      </c>
      <c r="B8" t="s">
        <v>833</v>
      </c>
      <c r="C8" s="246">
        <f t="shared" si="0"/>
        <v>118558.76000000001</v>
      </c>
      <c r="D8" s="244"/>
      <c r="E8" s="20">
        <f>'DOE25'!L196+'DOE25'!L214+'DOE25'!L232-F8-G8-D9-D11</f>
        <v>109582.13</v>
      </c>
      <c r="F8" s="256">
        <f>'DOE25'!J196+'DOE25'!J214+'DOE25'!J232</f>
        <v>0</v>
      </c>
      <c r="G8" s="53">
        <f>'DOE25'!K196+'DOE25'!K214+'DOE25'!K232</f>
        <v>8976.6299999999992</v>
      </c>
      <c r="H8" s="260"/>
    </row>
    <row r="9" spans="1:9" x14ac:dyDescent="0.2">
      <c r="A9" s="32">
        <v>2310</v>
      </c>
      <c r="B9" t="s">
        <v>849</v>
      </c>
      <c r="C9" s="246">
        <f t="shared" si="0"/>
        <v>37623.910000000003</v>
      </c>
      <c r="D9" s="245">
        <v>37623.910000000003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8596</v>
      </c>
      <c r="D10" s="244"/>
      <c r="E10" s="245">
        <v>8596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43438.06</v>
      </c>
      <c r="D11" s="245">
        <v>43438.06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392183.88999999996</v>
      </c>
      <c r="D12" s="20">
        <f>'DOE25'!L197+'DOE25'!L215+'DOE25'!L233-F12-G12</f>
        <v>390518.95999999996</v>
      </c>
      <c r="E12" s="244"/>
      <c r="F12" s="256">
        <f>'DOE25'!J197+'DOE25'!J215+'DOE25'!J233</f>
        <v>0</v>
      </c>
      <c r="G12" s="53">
        <f>'DOE25'!K197+'DOE25'!K215+'DOE25'!K233</f>
        <v>1664.93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604113.48</v>
      </c>
      <c r="D14" s="20">
        <f>'DOE25'!L199+'DOE25'!L217+'DOE25'!L235-F14-G14</f>
        <v>582077.68999999994</v>
      </c>
      <c r="E14" s="244"/>
      <c r="F14" s="256">
        <f>'DOE25'!J199+'DOE25'!J217+'DOE25'!J235</f>
        <v>22035.79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292982.52</v>
      </c>
      <c r="D15" s="20">
        <f>'DOE25'!L200+'DOE25'!L218+'DOE25'!L236-F15-G15</f>
        <v>292982.52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344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344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4505.8100000000004</v>
      </c>
      <c r="D22" s="244"/>
      <c r="E22" s="244"/>
      <c r="F22" s="256">
        <f>'DOE25'!L247+'DOE25'!L328</f>
        <v>4505.8100000000004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473956.25</v>
      </c>
      <c r="D25" s="244"/>
      <c r="E25" s="244"/>
      <c r="F25" s="259"/>
      <c r="G25" s="257"/>
      <c r="H25" s="258">
        <f>'DOE25'!L252+'DOE25'!L253+'DOE25'!L333+'DOE25'!L334</f>
        <v>473956.25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91262.25</v>
      </c>
      <c r="D29" s="20">
        <f>'DOE25'!L350+'DOE25'!L351+'DOE25'!L352-'DOE25'!I359-F29-G29</f>
        <v>88782.720000000001</v>
      </c>
      <c r="E29" s="244"/>
      <c r="F29" s="256">
        <f>'DOE25'!J350+'DOE25'!J351+'DOE25'!J352</f>
        <v>1997.78</v>
      </c>
      <c r="G29" s="53">
        <f>'DOE25'!K350+'DOE25'!K351+'DOE25'!K352</f>
        <v>481.75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257700.35</v>
      </c>
      <c r="D31" s="20">
        <f>'DOE25'!L282+'DOE25'!L301+'DOE25'!L320+'DOE25'!L325+'DOE25'!L326+'DOE25'!L327-F31-G31</f>
        <v>166215.21</v>
      </c>
      <c r="E31" s="244"/>
      <c r="F31" s="256">
        <f>'DOE25'!J282+'DOE25'!J301+'DOE25'!J320+'DOE25'!J325+'DOE25'!J326+'DOE25'!J327</f>
        <v>89829.8</v>
      </c>
      <c r="G31" s="53">
        <f>'DOE25'!K282+'DOE25'!K301+'DOE25'!K320+'DOE25'!K325+'DOE25'!K326+'DOE25'!K327</f>
        <v>1655.3400000000001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7218001.8800000008</v>
      </c>
      <c r="E33" s="247">
        <f>SUM(E5:E31)</f>
        <v>118178.13</v>
      </c>
      <c r="F33" s="247">
        <f>SUM(F5:F31)</f>
        <v>181723.32</v>
      </c>
      <c r="G33" s="247">
        <f>SUM(G5:G31)</f>
        <v>65040.22</v>
      </c>
      <c r="H33" s="247">
        <f>SUM(H5:H31)</f>
        <v>473956.25</v>
      </c>
    </row>
    <row r="35" spans="2:8" ht="12" thickBot="1" x14ac:dyDescent="0.25">
      <c r="B35" s="254" t="s">
        <v>878</v>
      </c>
      <c r="D35" s="255">
        <f>E33</f>
        <v>118178.13</v>
      </c>
      <c r="E35" s="250"/>
    </row>
    <row r="36" spans="2:8" ht="12" thickTop="1" x14ac:dyDescent="0.2">
      <c r="B36" t="s">
        <v>846</v>
      </c>
      <c r="D36" s="20">
        <f>D33</f>
        <v>7218001.8800000008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55AB-5B03-4B5B-9A32-2432712F181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 HAMPTON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125528.66</v>
      </c>
      <c r="D9" s="95">
        <f>'DOE25'!G9</f>
        <v>304.7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204010.67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34586.85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20601.38</v>
      </c>
      <c r="D13" s="95">
        <f>'DOE25'!G13</f>
        <v>5022.08</v>
      </c>
      <c r="E13" s="95">
        <f>'DOE25'!H13</f>
        <v>2164.84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3872.5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184589.39</v>
      </c>
      <c r="D19" s="41">
        <f>SUM(D9:D18)</f>
        <v>5326.78</v>
      </c>
      <c r="E19" s="41">
        <f>SUM(E9:E18)</f>
        <v>2164.84</v>
      </c>
      <c r="F19" s="41">
        <f>SUM(F9:F18)</f>
        <v>0</v>
      </c>
      <c r="G19" s="41">
        <f>SUM(G9:G18)</f>
        <v>204010.67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5086.1899999999996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2164.84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59629</v>
      </c>
      <c r="D24" s="95">
        <f>'DOE25'!G25</f>
        <v>197.99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2554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28491.93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90674.93</v>
      </c>
      <c r="D32" s="41">
        <f>SUM(D22:D31)</f>
        <v>5284.1799999999994</v>
      </c>
      <c r="E32" s="41">
        <f>SUM(E22:E31)</f>
        <v>2164.84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28575.35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56924.88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8414.23</v>
      </c>
      <c r="D40" s="95">
        <f>'DOE25'!G41</f>
        <v>42.6</v>
      </c>
      <c r="E40" s="95">
        <f>'DOE25'!H41</f>
        <v>0</v>
      </c>
      <c r="F40" s="95">
        <f>'DOE25'!I41</f>
        <v>0</v>
      </c>
      <c r="G40" s="95">
        <f>'DOE25'!J41</f>
        <v>204010.67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93914.459999999992</v>
      </c>
      <c r="D42" s="41">
        <f>SUM(D34:D41)</f>
        <v>42.6</v>
      </c>
      <c r="E42" s="41">
        <f>SUM(E34:E41)</f>
        <v>0</v>
      </c>
      <c r="F42" s="41">
        <f>SUM(F34:F41)</f>
        <v>0</v>
      </c>
      <c r="G42" s="41">
        <f>SUM(G34:G41)</f>
        <v>204010.67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184589.38999999998</v>
      </c>
      <c r="D43" s="41">
        <f>D42+D32</f>
        <v>5326.78</v>
      </c>
      <c r="E43" s="41">
        <f>E42+E32</f>
        <v>2164.84</v>
      </c>
      <c r="F43" s="41">
        <f>F42+F32</f>
        <v>0</v>
      </c>
      <c r="G43" s="41">
        <f>G42+G32</f>
        <v>204010.67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5897653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22677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1186.54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663.15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106366.2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16757.91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40621.449999999997</v>
      </c>
      <c r="D54" s="130">
        <f>SUM(D49:D53)</f>
        <v>106366.2</v>
      </c>
      <c r="E54" s="130">
        <f>SUM(E49:E53)</f>
        <v>0</v>
      </c>
      <c r="F54" s="130">
        <f>SUM(F49:F53)</f>
        <v>0</v>
      </c>
      <c r="G54" s="130">
        <f>SUM(G49:G53)</f>
        <v>663.15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5938274.4500000002</v>
      </c>
      <c r="D55" s="22">
        <f>D48+D54</f>
        <v>106366.2</v>
      </c>
      <c r="E55" s="22">
        <f>E48+E54</f>
        <v>0</v>
      </c>
      <c r="F55" s="22">
        <f>F48+F54</f>
        <v>0</v>
      </c>
      <c r="G55" s="22">
        <f>G48+G54</f>
        <v>663.15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80703.89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1568909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2927.11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1652540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132898.46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1950.52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132898.46</v>
      </c>
      <c r="D70" s="130">
        <f>SUM(D64:D69)</f>
        <v>1950.52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1785438.46</v>
      </c>
      <c r="D73" s="130">
        <f>SUM(D71:D72)+D70+D62</f>
        <v>1950.52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35898.769999999997</v>
      </c>
      <c r="D80" s="95">
        <f>SUM('DOE25'!G145:G153)</f>
        <v>33888.83</v>
      </c>
      <c r="E80" s="95">
        <f>SUM('DOE25'!H145:H153)</f>
        <v>257700.34999999998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35898.769999999997</v>
      </c>
      <c r="D83" s="131">
        <f>SUM(D77:D82)</f>
        <v>33888.83</v>
      </c>
      <c r="E83" s="131">
        <f>SUM(E77:E82)</f>
        <v>257700.34999999998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22200</v>
      </c>
      <c r="E88" s="95">
        <f>'DOE25'!H171</f>
        <v>0</v>
      </c>
      <c r="F88" s="95">
        <f>'DOE25'!I171</f>
        <v>0</v>
      </c>
      <c r="G88" s="95">
        <f>'DOE25'!J171</f>
        <v>80000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22200</v>
      </c>
      <c r="E95" s="86">
        <f>SUM(E85:E94)</f>
        <v>0</v>
      </c>
      <c r="F95" s="86">
        <f>SUM(F85:F94)</f>
        <v>0</v>
      </c>
      <c r="G95" s="86">
        <f>SUM(G85:G94)</f>
        <v>80000</v>
      </c>
    </row>
    <row r="96" spans="1:7" ht="12.75" thickTop="1" thickBot="1" x14ac:dyDescent="0.25">
      <c r="A96" s="33" t="s">
        <v>796</v>
      </c>
      <c r="C96" s="86">
        <f>C55+C73+C83+C95</f>
        <v>7759611.6799999997</v>
      </c>
      <c r="D96" s="86">
        <f>D55+D73+D83+D95</f>
        <v>164405.54999999999</v>
      </c>
      <c r="E96" s="86">
        <f>E55+E73+E83+E95</f>
        <v>257700.34999999998</v>
      </c>
      <c r="F96" s="86">
        <f>F55+F73+F83+F95</f>
        <v>0</v>
      </c>
      <c r="G96" s="86">
        <f>G55+G73+G95</f>
        <v>80663.149999999994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3202348.72</v>
      </c>
      <c r="D101" s="24" t="s">
        <v>312</v>
      </c>
      <c r="E101" s="95">
        <f>('DOE25'!L268)+('DOE25'!L287)+('DOE25'!L306)</f>
        <v>157094.26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1333856.58</v>
      </c>
      <c r="D102" s="24" t="s">
        <v>312</v>
      </c>
      <c r="E102" s="95">
        <f>('DOE25'!L269)+('DOE25'!L288)+('DOE25'!L307)</f>
        <v>98950.75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99160.53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4635365.830000001</v>
      </c>
      <c r="D107" s="86">
        <f>SUM(D101:D106)</f>
        <v>0</v>
      </c>
      <c r="E107" s="86">
        <f>SUM(E101:E106)</f>
        <v>256045.01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543917.82999999996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552350.8600000001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199620.73</v>
      </c>
      <c r="D112" s="24" t="s">
        <v>312</v>
      </c>
      <c r="E112" s="95">
        <f>+('DOE25'!L275)+('DOE25'!L294)+('DOE25'!L313)</f>
        <v>1655.3400000000001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392183.88999999996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604113.48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292982.52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344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164370.97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2585513.31</v>
      </c>
      <c r="D120" s="86">
        <f>SUM(D110:D119)</f>
        <v>164370.97</v>
      </c>
      <c r="E120" s="86">
        <f>SUM(E110:E119)</f>
        <v>1655.3400000000001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4505.8100000000004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435000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38956.25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22200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50583.23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30079.919999999998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-663.14999999999418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580662.06000000006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7801541.2000000011</v>
      </c>
      <c r="D137" s="86">
        <f>(D107+D120+D136)</f>
        <v>164370.97</v>
      </c>
      <c r="E137" s="86">
        <f>(E107+E120+E136)</f>
        <v>257700.35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1996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2011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4780000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5.67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895000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895000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435000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435000</v>
      </c>
    </row>
    <row r="151" spans="1:7" x14ac:dyDescent="0.2">
      <c r="A151" s="22" t="s">
        <v>35</v>
      </c>
      <c r="B151" s="137">
        <f>'DOE25'!F488</f>
        <v>460000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460000</v>
      </c>
    </row>
    <row r="152" spans="1:7" x14ac:dyDescent="0.2">
      <c r="A152" s="22" t="s">
        <v>36</v>
      </c>
      <c r="B152" s="137">
        <f>'DOE25'!F489</f>
        <v>13225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13225</v>
      </c>
    </row>
    <row r="153" spans="1:7" x14ac:dyDescent="0.2">
      <c r="A153" s="22" t="s">
        <v>37</v>
      </c>
      <c r="B153" s="137">
        <f>'DOE25'!F490</f>
        <v>473225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473225</v>
      </c>
    </row>
    <row r="154" spans="1:7" x14ac:dyDescent="0.2">
      <c r="A154" s="22" t="s">
        <v>38</v>
      </c>
      <c r="B154" s="137">
        <f>'DOE25'!F491</f>
        <v>460000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460000</v>
      </c>
    </row>
    <row r="155" spans="1:7" x14ac:dyDescent="0.2">
      <c r="A155" s="22" t="s">
        <v>39</v>
      </c>
      <c r="B155" s="137">
        <f>'DOE25'!F492</f>
        <v>13225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13225</v>
      </c>
    </row>
    <row r="156" spans="1:7" x14ac:dyDescent="0.2">
      <c r="A156" s="22" t="s">
        <v>269</v>
      </c>
      <c r="B156" s="137">
        <f>'DOE25'!F493</f>
        <v>473225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473225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E153-2C9F-4352-AF47-16D7375E0438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NORTH HAMPTON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15858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15858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3359443</v>
      </c>
      <c r="D10" s="182">
        <f>ROUND((C10/$C$28)*100,1)</f>
        <v>44.3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1432807</v>
      </c>
      <c r="D11" s="182">
        <f>ROUND((C11/$C$28)*100,1)</f>
        <v>18.899999999999999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99161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543918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552351</v>
      </c>
      <c r="D16" s="182">
        <f t="shared" si="0"/>
        <v>7.3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201620</v>
      </c>
      <c r="D17" s="182">
        <f t="shared" si="0"/>
        <v>2.7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392184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604113</v>
      </c>
      <c r="D20" s="182">
        <f t="shared" si="0"/>
        <v>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292983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38956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58004.800000000003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7575540.7999999998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4506</v>
      </c>
    </row>
    <row r="30" spans="1:4" x14ac:dyDescent="0.2">
      <c r="B30" s="187" t="s">
        <v>760</v>
      </c>
      <c r="C30" s="180">
        <f>SUM(C28:C29)</f>
        <v>7580046.7999999998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435000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5897653</v>
      </c>
      <c r="D35" s="182">
        <f t="shared" ref="D35:D40" si="1">ROUND((C35/$C$41)*100,1)</f>
        <v>73.2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41284.600000000559</v>
      </c>
      <c r="D36" s="182">
        <f t="shared" si="1"/>
        <v>0.5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1652540</v>
      </c>
      <c r="D37" s="182">
        <f t="shared" si="1"/>
        <v>20.5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134849</v>
      </c>
      <c r="D38" s="182">
        <f t="shared" si="1"/>
        <v>1.7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327488</v>
      </c>
      <c r="D39" s="182">
        <f t="shared" si="1"/>
        <v>4.0999999999999996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8053814.6000000006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5D8E-E007-4962-ADE4-98037233CF2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NORTH HAMPTON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2011-11-07T17:57:32Z</cp:lastPrinted>
  <dcterms:created xsi:type="dcterms:W3CDTF">1997-12-04T19:04:30Z</dcterms:created>
  <dcterms:modified xsi:type="dcterms:W3CDTF">2025-01-10T20:14:07Z</dcterms:modified>
</cp:coreProperties>
</file>