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0621ECA2-F52A-41A1-B6E6-E2C7B08A3FFA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3B8D619B-A7CD-44D8-92DA-64234EC0276D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0" l="1"/>
  <c r="C60" i="2"/>
  <c r="B2" i="13"/>
  <c r="F8" i="13"/>
  <c r="G8" i="13"/>
  <c r="L196" i="1"/>
  <c r="C17" i="10" s="1"/>
  <c r="L214" i="1"/>
  <c r="E8" i="13" s="1"/>
  <c r="L232" i="1"/>
  <c r="D39" i="13"/>
  <c r="F13" i="13"/>
  <c r="G13" i="13"/>
  <c r="L198" i="1"/>
  <c r="L216" i="1"/>
  <c r="E13" i="13" s="1"/>
  <c r="C13" i="13" s="1"/>
  <c r="L234" i="1"/>
  <c r="F16" i="13"/>
  <c r="G16" i="13"/>
  <c r="L201" i="1"/>
  <c r="E16" i="13" s="1"/>
  <c r="C16" i="13" s="1"/>
  <c r="L219" i="1"/>
  <c r="C117" i="2" s="1"/>
  <c r="L237" i="1"/>
  <c r="F5" i="13"/>
  <c r="G5" i="13"/>
  <c r="D5" i="13" s="1"/>
  <c r="L189" i="1"/>
  <c r="L190" i="1"/>
  <c r="C102" i="2" s="1"/>
  <c r="L191" i="1"/>
  <c r="L192" i="1"/>
  <c r="L207" i="1"/>
  <c r="L208" i="1"/>
  <c r="L209" i="1"/>
  <c r="C103" i="2" s="1"/>
  <c r="L210" i="1"/>
  <c r="C104" i="2" s="1"/>
  <c r="L225" i="1"/>
  <c r="L239" i="1" s="1"/>
  <c r="L226" i="1"/>
  <c r="L227" i="1"/>
  <c r="L228" i="1"/>
  <c r="C13" i="10" s="1"/>
  <c r="F6" i="13"/>
  <c r="G6" i="13"/>
  <c r="L194" i="1"/>
  <c r="C110" i="2" s="1"/>
  <c r="L212" i="1"/>
  <c r="L230" i="1"/>
  <c r="D6" i="13" s="1"/>
  <c r="C6" i="13" s="1"/>
  <c r="F7" i="13"/>
  <c r="G7" i="13"/>
  <c r="L195" i="1"/>
  <c r="C111" i="2" s="1"/>
  <c r="L213" i="1"/>
  <c r="L231" i="1"/>
  <c r="D7" i="13" s="1"/>
  <c r="C7" i="13" s="1"/>
  <c r="F12" i="13"/>
  <c r="G12" i="13"/>
  <c r="L197" i="1"/>
  <c r="L215" i="1"/>
  <c r="L233" i="1"/>
  <c r="C113" i="2" s="1"/>
  <c r="F14" i="13"/>
  <c r="G14" i="13"/>
  <c r="L199" i="1"/>
  <c r="C20" i="10" s="1"/>
  <c r="L217" i="1"/>
  <c r="L235" i="1"/>
  <c r="D14" i="13" s="1"/>
  <c r="C14" i="13" s="1"/>
  <c r="F15" i="13"/>
  <c r="G15" i="13"/>
  <c r="L200" i="1"/>
  <c r="C116" i="2" s="1"/>
  <c r="L218" i="1"/>
  <c r="L236" i="1"/>
  <c r="C21" i="10" s="1"/>
  <c r="F17" i="13"/>
  <c r="G17" i="13"/>
  <c r="L243" i="1"/>
  <c r="C106" i="2" s="1"/>
  <c r="D17" i="13"/>
  <c r="C17" i="13" s="1"/>
  <c r="F18" i="13"/>
  <c r="G18" i="13"/>
  <c r="D18" i="13" s="1"/>
  <c r="C18" i="13" s="1"/>
  <c r="L244" i="1"/>
  <c r="F19" i="13"/>
  <c r="G19" i="13"/>
  <c r="L245" i="1"/>
  <c r="D19" i="13"/>
  <c r="C19" i="13" s="1"/>
  <c r="F29" i="13"/>
  <c r="G29" i="13"/>
  <c r="L350" i="1"/>
  <c r="H651" i="1" s="1"/>
  <c r="L351" i="1"/>
  <c r="L352" i="1"/>
  <c r="I359" i="1"/>
  <c r="I361" i="1" s="1"/>
  <c r="H624" i="1" s="1"/>
  <c r="J282" i="1"/>
  <c r="J301" i="1"/>
  <c r="J320" i="1"/>
  <c r="F31" i="13"/>
  <c r="K282" i="1"/>
  <c r="G31" i="13" s="1"/>
  <c r="K301" i="1"/>
  <c r="K320" i="1"/>
  <c r="L268" i="1"/>
  <c r="L269" i="1"/>
  <c r="L270" i="1"/>
  <c r="E103" i="2" s="1"/>
  <c r="L271" i="1"/>
  <c r="L273" i="1"/>
  <c r="L274" i="1"/>
  <c r="L275" i="1"/>
  <c r="L276" i="1"/>
  <c r="L277" i="1"/>
  <c r="E114" i="2" s="1"/>
  <c r="L278" i="1"/>
  <c r="L279" i="1"/>
  <c r="E116" i="2" s="1"/>
  <c r="L280" i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G652" i="1" s="1"/>
  <c r="L299" i="1"/>
  <c r="L306" i="1"/>
  <c r="L320" i="1" s="1"/>
  <c r="L307" i="1"/>
  <c r="C11" i="10" s="1"/>
  <c r="L308" i="1"/>
  <c r="L309" i="1"/>
  <c r="L311" i="1"/>
  <c r="L312" i="1"/>
  <c r="E111" i="2" s="1"/>
  <c r="L313" i="1"/>
  <c r="L314" i="1"/>
  <c r="L315" i="1"/>
  <c r="L316" i="1"/>
  <c r="L317" i="1"/>
  <c r="L318" i="1"/>
  <c r="L325" i="1"/>
  <c r="C24" i="10" s="1"/>
  <c r="L326" i="1"/>
  <c r="L327" i="1"/>
  <c r="L252" i="1"/>
  <c r="L253" i="1"/>
  <c r="C124" i="2" s="1"/>
  <c r="L333" i="1"/>
  <c r="L334" i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C40" i="12"/>
  <c r="A40" i="12" s="1"/>
  <c r="B27" i="12"/>
  <c r="C27" i="12"/>
  <c r="B31" i="12"/>
  <c r="A31" i="12" s="1"/>
  <c r="C31" i="12"/>
  <c r="B9" i="12"/>
  <c r="A13" i="12" s="1"/>
  <c r="B13" i="12"/>
  <c r="C9" i="12"/>
  <c r="C13" i="12"/>
  <c r="B18" i="12"/>
  <c r="B22" i="12"/>
  <c r="C18" i="12"/>
  <c r="A22" i="12" s="1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 s="1"/>
  <c r="G55" i="2" s="1"/>
  <c r="G51" i="2"/>
  <c r="G54" i="2" s="1"/>
  <c r="G53" i="2"/>
  <c r="F2" i="11"/>
  <c r="L603" i="1"/>
  <c r="H653" i="1" s="1"/>
  <c r="L602" i="1"/>
  <c r="G653" i="1"/>
  <c r="L601" i="1"/>
  <c r="F653" i="1"/>
  <c r="I653" i="1" s="1"/>
  <c r="C40" i="10"/>
  <c r="F52" i="1"/>
  <c r="G52" i="1"/>
  <c r="G104" i="1" s="1"/>
  <c r="H52" i="1"/>
  <c r="E48" i="2" s="1"/>
  <c r="I52" i="1"/>
  <c r="F48" i="2" s="1"/>
  <c r="F55" i="2" s="1"/>
  <c r="C35" i="10"/>
  <c r="F71" i="1"/>
  <c r="F86" i="1"/>
  <c r="F103" i="1"/>
  <c r="F104" i="1"/>
  <c r="G103" i="1"/>
  <c r="H71" i="1"/>
  <c r="E49" i="2" s="1"/>
  <c r="E54" i="2" s="1"/>
  <c r="H86" i="1"/>
  <c r="H103" i="1"/>
  <c r="H104" i="1"/>
  <c r="I103" i="1"/>
  <c r="I104" i="1"/>
  <c r="J103" i="1"/>
  <c r="F113" i="1"/>
  <c r="F132" i="1" s="1"/>
  <c r="F128" i="1"/>
  <c r="G113" i="1"/>
  <c r="G132" i="1" s="1"/>
  <c r="G128" i="1"/>
  <c r="H113" i="1"/>
  <c r="H132" i="1" s="1"/>
  <c r="H185" i="1" s="1"/>
  <c r="G619" i="1" s="1"/>
  <c r="J619" i="1" s="1"/>
  <c r="H128" i="1"/>
  <c r="I113" i="1"/>
  <c r="I132" i="1" s="1"/>
  <c r="I128" i="1"/>
  <c r="J113" i="1"/>
  <c r="J132" i="1" s="1"/>
  <c r="J128" i="1"/>
  <c r="F139" i="1"/>
  <c r="F161" i="1" s="1"/>
  <c r="F154" i="1"/>
  <c r="G139" i="1"/>
  <c r="D77" i="2" s="1"/>
  <c r="D83" i="2" s="1"/>
  <c r="G154" i="1"/>
  <c r="H139" i="1"/>
  <c r="H161" i="1" s="1"/>
  <c r="H154" i="1"/>
  <c r="I139" i="1"/>
  <c r="I161" i="1" s="1"/>
  <c r="I154" i="1"/>
  <c r="C10" i="10"/>
  <c r="C15" i="10"/>
  <c r="C18" i="10"/>
  <c r="L242" i="1"/>
  <c r="L324" i="1"/>
  <c r="C23" i="10" s="1"/>
  <c r="L246" i="1"/>
  <c r="C25" i="10"/>
  <c r="L260" i="1"/>
  <c r="L261" i="1"/>
  <c r="C26" i="10"/>
  <c r="L341" i="1"/>
  <c r="L342" i="1"/>
  <c r="E135" i="2" s="1"/>
  <c r="I655" i="1"/>
  <c r="I660" i="1"/>
  <c r="L221" i="1"/>
  <c r="G650" i="1" s="1"/>
  <c r="F651" i="1"/>
  <c r="F652" i="1"/>
  <c r="H652" i="1"/>
  <c r="I659" i="1"/>
  <c r="C6" i="10"/>
  <c r="C5" i="10"/>
  <c r="C42" i="10"/>
  <c r="C32" i="10"/>
  <c r="L366" i="1"/>
  <c r="L374" i="1" s="1"/>
  <c r="G626" i="1" s="1"/>
  <c r="J626" i="1" s="1"/>
  <c r="L367" i="1"/>
  <c r="L368" i="1"/>
  <c r="L369" i="1"/>
  <c r="L370" i="1"/>
  <c r="L371" i="1"/>
  <c r="L372" i="1"/>
  <c r="B2" i="10"/>
  <c r="L336" i="1"/>
  <c r="L337" i="1"/>
  <c r="L343" i="1"/>
  <c r="L338" i="1"/>
  <c r="E129" i="2" s="1"/>
  <c r="L339" i="1"/>
  <c r="K343" i="1"/>
  <c r="L511" i="1"/>
  <c r="F539" i="1" s="1"/>
  <c r="L512" i="1"/>
  <c r="F540" i="1" s="1"/>
  <c r="L513" i="1"/>
  <c r="F541" i="1"/>
  <c r="L516" i="1"/>
  <c r="G539" i="1"/>
  <c r="L517" i="1"/>
  <c r="G540" i="1" s="1"/>
  <c r="L518" i="1"/>
  <c r="G541" i="1" s="1"/>
  <c r="K541" i="1" s="1"/>
  <c r="L521" i="1"/>
  <c r="H539" i="1"/>
  <c r="L522" i="1"/>
  <c r="H540" i="1"/>
  <c r="L523" i="1"/>
  <c r="H541" i="1" s="1"/>
  <c r="H542" i="1" s="1"/>
  <c r="L526" i="1"/>
  <c r="I539" i="1" s="1"/>
  <c r="I542" i="1" s="1"/>
  <c r="L527" i="1"/>
  <c r="I540" i="1"/>
  <c r="L528" i="1"/>
  <c r="I541" i="1" s="1"/>
  <c r="L531" i="1"/>
  <c r="J539" i="1"/>
  <c r="J542" i="1" s="1"/>
  <c r="L532" i="1"/>
  <c r="J540" i="1"/>
  <c r="L533" i="1"/>
  <c r="J541" i="1"/>
  <c r="E124" i="2"/>
  <c r="E123" i="2"/>
  <c r="K262" i="1"/>
  <c r="J262" i="1"/>
  <c r="I262" i="1"/>
  <c r="H262" i="1"/>
  <c r="G262" i="1"/>
  <c r="L262" i="1" s="1"/>
  <c r="F262" i="1"/>
  <c r="C123" i="2"/>
  <c r="A1" i="2"/>
  <c r="A2" i="2"/>
  <c r="C9" i="2"/>
  <c r="C19" i="2" s="1"/>
  <c r="D9" i="2"/>
  <c r="E9" i="2"/>
  <c r="E19" i="2" s="1"/>
  <c r="F9" i="2"/>
  <c r="F19" i="2" s="1"/>
  <c r="I431" i="1"/>
  <c r="J9" i="1"/>
  <c r="C10" i="2"/>
  <c r="D10" i="2"/>
  <c r="E10" i="2"/>
  <c r="F10" i="2"/>
  <c r="I432" i="1"/>
  <c r="J10" i="1"/>
  <c r="C11" i="2"/>
  <c r="C12" i="2"/>
  <c r="D12" i="2"/>
  <c r="E12" i="2"/>
  <c r="F12" i="2"/>
  <c r="I433" i="1"/>
  <c r="I438" i="1" s="1"/>
  <c r="G632" i="1" s="1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 s="1"/>
  <c r="G18" i="2" s="1"/>
  <c r="D19" i="2"/>
  <c r="C22" i="2"/>
  <c r="C32" i="2" s="1"/>
  <c r="D22" i="2"/>
  <c r="E22" i="2"/>
  <c r="F22" i="2"/>
  <c r="I440" i="1"/>
  <c r="J23" i="1" s="1"/>
  <c r="C23" i="2"/>
  <c r="D23" i="2"/>
  <c r="E23" i="2"/>
  <c r="F23" i="2"/>
  <c r="I441" i="1"/>
  <c r="J24" i="1" s="1"/>
  <c r="G23" i="2" s="1"/>
  <c r="C24" i="2"/>
  <c r="D24" i="2"/>
  <c r="E24" i="2"/>
  <c r="E32" i="2" s="1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E34" i="2"/>
  <c r="E42" i="2" s="1"/>
  <c r="F34" i="2"/>
  <c r="F42" i="2" s="1"/>
  <c r="F43" i="2" s="1"/>
  <c r="C35" i="2"/>
  <c r="D35" i="2"/>
  <c r="D42" i="2" s="1"/>
  <c r="D43" i="2" s="1"/>
  <c r="E35" i="2"/>
  <c r="F35" i="2"/>
  <c r="C36" i="2"/>
  <c r="D36" i="2"/>
  <c r="E36" i="2"/>
  <c r="F36" i="2"/>
  <c r="I446" i="1"/>
  <c r="J37" i="1" s="1"/>
  <c r="C37" i="2"/>
  <c r="D37" i="2"/>
  <c r="E37" i="2"/>
  <c r="F37" i="2"/>
  <c r="I447" i="1"/>
  <c r="J38" i="1"/>
  <c r="C38" i="2"/>
  <c r="C42" i="2" s="1"/>
  <c r="D38" i="2"/>
  <c r="E38" i="2"/>
  <c r="F38" i="2"/>
  <c r="I448" i="1"/>
  <c r="J40" i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C48" i="2"/>
  <c r="D48" i="2"/>
  <c r="C49" i="2"/>
  <c r="C54" i="2" s="1"/>
  <c r="C50" i="2"/>
  <c r="E50" i="2"/>
  <c r="C51" i="2"/>
  <c r="D51" i="2"/>
  <c r="D54" i="2" s="1"/>
  <c r="D55" i="2" s="1"/>
  <c r="E51" i="2"/>
  <c r="F51" i="2"/>
  <c r="D52" i="2"/>
  <c r="C53" i="2"/>
  <c r="D53" i="2"/>
  <c r="E53" i="2"/>
  <c r="F53" i="2"/>
  <c r="C58" i="2"/>
  <c r="C62" i="2" s="1"/>
  <c r="C59" i="2"/>
  <c r="C61" i="2"/>
  <c r="D61" i="2"/>
  <c r="D62" i="2" s="1"/>
  <c r="E61" i="2"/>
  <c r="E62" i="2" s="1"/>
  <c r="E73" i="2" s="1"/>
  <c r="F61" i="2"/>
  <c r="G61" i="2"/>
  <c r="G62" i="2" s="1"/>
  <c r="F62" i="2"/>
  <c r="C64" i="2"/>
  <c r="F64" i="2"/>
  <c r="F70" i="2" s="1"/>
  <c r="F73" i="2" s="1"/>
  <c r="C65" i="2"/>
  <c r="C70" i="2" s="1"/>
  <c r="F65" i="2"/>
  <c r="C66" i="2"/>
  <c r="C67" i="2"/>
  <c r="C68" i="2"/>
  <c r="E68" i="2"/>
  <c r="F68" i="2"/>
  <c r="C69" i="2"/>
  <c r="D69" i="2"/>
  <c r="D70" i="2" s="1"/>
  <c r="E69" i="2"/>
  <c r="F69" i="2"/>
  <c r="G69" i="2"/>
  <c r="G70" i="2" s="1"/>
  <c r="E70" i="2"/>
  <c r="C71" i="2"/>
  <c r="D71" i="2"/>
  <c r="E71" i="2"/>
  <c r="C72" i="2"/>
  <c r="E72" i="2"/>
  <c r="C77" i="2"/>
  <c r="E77" i="2"/>
  <c r="E83" i="2" s="1"/>
  <c r="F77" i="2"/>
  <c r="C79" i="2"/>
  <c r="E79" i="2"/>
  <c r="F79" i="2"/>
  <c r="C80" i="2"/>
  <c r="D80" i="2"/>
  <c r="E80" i="2"/>
  <c r="F80" i="2"/>
  <c r="C81" i="2"/>
  <c r="D81" i="2"/>
  <c r="E81" i="2"/>
  <c r="F81" i="2"/>
  <c r="F83" i="2" s="1"/>
  <c r="C82" i="2"/>
  <c r="C85" i="2"/>
  <c r="C95" i="2" s="1"/>
  <c r="F85" i="2"/>
  <c r="C86" i="2"/>
  <c r="F86" i="2"/>
  <c r="F95" i="2" s="1"/>
  <c r="D88" i="2"/>
  <c r="E88" i="2"/>
  <c r="F88" i="2"/>
  <c r="G88" i="2"/>
  <c r="C89" i="2"/>
  <c r="D89" i="2"/>
  <c r="D95" i="2" s="1"/>
  <c r="E89" i="2"/>
  <c r="F89" i="2"/>
  <c r="G89" i="2"/>
  <c r="C90" i="2"/>
  <c r="D90" i="2"/>
  <c r="E90" i="2"/>
  <c r="E95" i="2" s="1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C101" i="2"/>
  <c r="E101" i="2"/>
  <c r="E102" i="2"/>
  <c r="E104" i="2"/>
  <c r="C105" i="2"/>
  <c r="E105" i="2"/>
  <c r="D107" i="2"/>
  <c r="F107" i="2"/>
  <c r="G107" i="2"/>
  <c r="E110" i="2"/>
  <c r="C112" i="2"/>
  <c r="E112" i="2"/>
  <c r="E113" i="2"/>
  <c r="C114" i="2"/>
  <c r="E115" i="2"/>
  <c r="E117" i="2"/>
  <c r="D119" i="2"/>
  <c r="D120" i="2" s="1"/>
  <c r="D137" i="2" s="1"/>
  <c r="F120" i="2"/>
  <c r="G120" i="2"/>
  <c r="E122" i="2"/>
  <c r="D126" i="2"/>
  <c r="E126" i="2"/>
  <c r="F126" i="2"/>
  <c r="K411" i="1"/>
  <c r="K426" i="1" s="1"/>
  <c r="G126" i="2" s="1"/>
  <c r="G136" i="2" s="1"/>
  <c r="K419" i="1"/>
  <c r="K425" i="1"/>
  <c r="L255" i="1"/>
  <c r="C127" i="2" s="1"/>
  <c r="E127" i="2"/>
  <c r="L256" i="1"/>
  <c r="C128" i="2" s="1"/>
  <c r="L257" i="1"/>
  <c r="C129" i="2" s="1"/>
  <c r="C134" i="2"/>
  <c r="E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C152" i="2"/>
  <c r="D152" i="2"/>
  <c r="E152" i="2"/>
  <c r="F152" i="2"/>
  <c r="F490" i="1"/>
  <c r="B153" i="2" s="1"/>
  <c r="G153" i="2" s="1"/>
  <c r="G490" i="1"/>
  <c r="C153" i="2" s="1"/>
  <c r="H490" i="1"/>
  <c r="D153" i="2" s="1"/>
  <c r="I490" i="1"/>
  <c r="E153" i="2" s="1"/>
  <c r="J490" i="1"/>
  <c r="F153" i="2" s="1"/>
  <c r="B154" i="2"/>
  <c r="C154" i="2"/>
  <c r="G154" i="2" s="1"/>
  <c r="D154" i="2"/>
  <c r="E154" i="2"/>
  <c r="F154" i="2"/>
  <c r="B155" i="2"/>
  <c r="C155" i="2"/>
  <c r="D155" i="2"/>
  <c r="G155" i="2" s="1"/>
  <c r="E155" i="2"/>
  <c r="F155" i="2"/>
  <c r="F493" i="1"/>
  <c r="K493" i="1" s="1"/>
  <c r="B156" i="2"/>
  <c r="G493" i="1"/>
  <c r="C156" i="2" s="1"/>
  <c r="H493" i="1"/>
  <c r="D156" i="2" s="1"/>
  <c r="I493" i="1"/>
  <c r="E156" i="2" s="1"/>
  <c r="J493" i="1"/>
  <c r="F156" i="2" s="1"/>
  <c r="F19" i="1"/>
  <c r="G19" i="1"/>
  <c r="G608" i="1" s="1"/>
  <c r="H19" i="1"/>
  <c r="I19" i="1"/>
  <c r="G610" i="1" s="1"/>
  <c r="F33" i="1"/>
  <c r="F44" i="1" s="1"/>
  <c r="H607" i="1" s="1"/>
  <c r="G33" i="1"/>
  <c r="H33" i="1"/>
  <c r="I33" i="1"/>
  <c r="F43" i="1"/>
  <c r="G43" i="1"/>
  <c r="H43" i="1"/>
  <c r="H44" i="1" s="1"/>
  <c r="H609" i="1" s="1"/>
  <c r="I43" i="1"/>
  <c r="G615" i="1" s="1"/>
  <c r="J615" i="1" s="1"/>
  <c r="G44" i="1"/>
  <c r="F169" i="1"/>
  <c r="F184" i="1" s="1"/>
  <c r="I169" i="1"/>
  <c r="I184" i="1" s="1"/>
  <c r="F175" i="1"/>
  <c r="G175" i="1"/>
  <c r="H175" i="1"/>
  <c r="H184" i="1" s="1"/>
  <c r="I175" i="1"/>
  <c r="J175" i="1"/>
  <c r="J184" i="1" s="1"/>
  <c r="F180" i="1"/>
  <c r="G180" i="1"/>
  <c r="H180" i="1"/>
  <c r="I180" i="1"/>
  <c r="G184" i="1"/>
  <c r="F203" i="1"/>
  <c r="F249" i="1" s="1"/>
  <c r="F263" i="1" s="1"/>
  <c r="G203" i="1"/>
  <c r="H203" i="1"/>
  <c r="I203" i="1"/>
  <c r="I249" i="1" s="1"/>
  <c r="I263" i="1" s="1"/>
  <c r="J203" i="1"/>
  <c r="J249" i="1" s="1"/>
  <c r="K203" i="1"/>
  <c r="F221" i="1"/>
  <c r="G221" i="1"/>
  <c r="G249" i="1" s="1"/>
  <c r="G263" i="1" s="1"/>
  <c r="H221" i="1"/>
  <c r="I221" i="1"/>
  <c r="J221" i="1"/>
  <c r="K221" i="1"/>
  <c r="K249" i="1" s="1"/>
  <c r="K263" i="1" s="1"/>
  <c r="F239" i="1"/>
  <c r="G239" i="1"/>
  <c r="H239" i="1"/>
  <c r="I239" i="1"/>
  <c r="J239" i="1"/>
  <c r="K239" i="1"/>
  <c r="F248" i="1"/>
  <c r="G248" i="1"/>
  <c r="H248" i="1"/>
  <c r="L248" i="1" s="1"/>
  <c r="I248" i="1"/>
  <c r="J248" i="1"/>
  <c r="K248" i="1"/>
  <c r="H249" i="1"/>
  <c r="H263" i="1" s="1"/>
  <c r="F282" i="1"/>
  <c r="F330" i="1" s="1"/>
  <c r="F344" i="1" s="1"/>
  <c r="G282" i="1"/>
  <c r="G330" i="1"/>
  <c r="G344" i="1" s="1"/>
  <c r="H282" i="1"/>
  <c r="I282" i="1"/>
  <c r="I330" i="1"/>
  <c r="I344" i="1" s="1"/>
  <c r="F301" i="1"/>
  <c r="G301" i="1"/>
  <c r="H301" i="1"/>
  <c r="I301" i="1"/>
  <c r="F320" i="1"/>
  <c r="G320" i="1"/>
  <c r="H320" i="1"/>
  <c r="H330" i="1" s="1"/>
  <c r="H344" i="1" s="1"/>
  <c r="I320" i="1"/>
  <c r="F329" i="1"/>
  <c r="G329" i="1"/>
  <c r="H329" i="1"/>
  <c r="L329" i="1" s="1"/>
  <c r="I329" i="1"/>
  <c r="J329" i="1"/>
  <c r="J330" i="1" s="1"/>
  <c r="J344" i="1" s="1"/>
  <c r="K329" i="1"/>
  <c r="K330" i="1"/>
  <c r="K344" i="1" s="1"/>
  <c r="F354" i="1"/>
  <c r="G354" i="1"/>
  <c r="H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H393" i="1"/>
  <c r="H400" i="1" s="1"/>
  <c r="H634" i="1" s="1"/>
  <c r="I393" i="1"/>
  <c r="I400" i="1" s="1"/>
  <c r="F399" i="1"/>
  <c r="G399" i="1"/>
  <c r="G400" i="1" s="1"/>
  <c r="H635" i="1" s="1"/>
  <c r="H399" i="1"/>
  <c r="I399" i="1"/>
  <c r="L405" i="1"/>
  <c r="L406" i="1"/>
  <c r="L407" i="1"/>
  <c r="L408" i="1"/>
  <c r="L411" i="1" s="1"/>
  <c r="L409" i="1"/>
  <c r="L410" i="1"/>
  <c r="F411" i="1"/>
  <c r="F426" i="1" s="1"/>
  <c r="G411" i="1"/>
  <c r="H411" i="1"/>
  <c r="I411" i="1"/>
  <c r="J411" i="1"/>
  <c r="J426" i="1" s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 s="1"/>
  <c r="F425" i="1"/>
  <c r="G425" i="1"/>
  <c r="H425" i="1"/>
  <c r="H426" i="1" s="1"/>
  <c r="I425" i="1"/>
  <c r="I426" i="1" s="1"/>
  <c r="J425" i="1"/>
  <c r="G426" i="1"/>
  <c r="F438" i="1"/>
  <c r="G629" i="1" s="1"/>
  <c r="G438" i="1"/>
  <c r="G630" i="1" s="1"/>
  <c r="J630" i="1" s="1"/>
  <c r="H438" i="1"/>
  <c r="F444" i="1"/>
  <c r="F451" i="1" s="1"/>
  <c r="H629" i="1" s="1"/>
  <c r="G444" i="1"/>
  <c r="H444" i="1"/>
  <c r="F450" i="1"/>
  <c r="G450" i="1"/>
  <c r="H450" i="1"/>
  <c r="I450" i="1"/>
  <c r="G451" i="1"/>
  <c r="H630" i="1" s="1"/>
  <c r="H451" i="1"/>
  <c r="F460" i="1"/>
  <c r="F466" i="1" s="1"/>
  <c r="H612" i="1" s="1"/>
  <c r="J612" i="1" s="1"/>
  <c r="G460" i="1"/>
  <c r="G466" i="1" s="1"/>
  <c r="H613" i="1" s="1"/>
  <c r="J613" i="1" s="1"/>
  <c r="H460" i="1"/>
  <c r="I460" i="1"/>
  <c r="J460" i="1"/>
  <c r="J466" i="1" s="1"/>
  <c r="H616" i="1" s="1"/>
  <c r="F464" i="1"/>
  <c r="G464" i="1"/>
  <c r="H464" i="1"/>
  <c r="I464" i="1"/>
  <c r="I466" i="1" s="1"/>
  <c r="H615" i="1" s="1"/>
  <c r="J464" i="1"/>
  <c r="H466" i="1"/>
  <c r="H614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H535" i="1" s="1"/>
  <c r="I514" i="1"/>
  <c r="I535" i="1" s="1"/>
  <c r="J514" i="1"/>
  <c r="K514" i="1"/>
  <c r="F519" i="1"/>
  <c r="G519" i="1"/>
  <c r="G535" i="1" s="1"/>
  <c r="H519" i="1"/>
  <c r="I519" i="1"/>
  <c r="J519" i="1"/>
  <c r="K519" i="1"/>
  <c r="L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J535" i="1" s="1"/>
  <c r="K529" i="1"/>
  <c r="F534" i="1"/>
  <c r="G534" i="1"/>
  <c r="H534" i="1"/>
  <c r="I534" i="1"/>
  <c r="J534" i="1"/>
  <c r="K534" i="1"/>
  <c r="L534" i="1"/>
  <c r="K535" i="1"/>
  <c r="L547" i="1"/>
  <c r="L550" i="1" s="1"/>
  <c r="L548" i="1"/>
  <c r="L549" i="1"/>
  <c r="F550" i="1"/>
  <c r="G550" i="1"/>
  <c r="H550" i="1"/>
  <c r="I550" i="1"/>
  <c r="I561" i="1" s="1"/>
  <c r="J550" i="1"/>
  <c r="K550" i="1"/>
  <c r="K561" i="1" s="1"/>
  <c r="L552" i="1"/>
  <c r="L555" i="1"/>
  <c r="L553" i="1"/>
  <c r="L554" i="1"/>
  <c r="F555" i="1"/>
  <c r="G555" i="1"/>
  <c r="G561" i="1" s="1"/>
  <c r="H555" i="1"/>
  <c r="I555" i="1"/>
  <c r="J555" i="1"/>
  <c r="K555" i="1"/>
  <c r="L557" i="1"/>
  <c r="L560" i="1" s="1"/>
  <c r="L558" i="1"/>
  <c r="L559" i="1"/>
  <c r="F560" i="1"/>
  <c r="F561" i="1" s="1"/>
  <c r="G560" i="1"/>
  <c r="H560" i="1"/>
  <c r="I560" i="1"/>
  <c r="J560" i="1"/>
  <c r="K560" i="1"/>
  <c r="H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8" i="1" s="1"/>
  <c r="G637" i="1" s="1"/>
  <c r="K587" i="1"/>
  <c r="H588" i="1"/>
  <c r="I588" i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7" i="1"/>
  <c r="J607" i="1" s="1"/>
  <c r="H608" i="1"/>
  <c r="G609" i="1"/>
  <c r="J609" i="1" s="1"/>
  <c r="G612" i="1"/>
  <c r="G613" i="1"/>
  <c r="G614" i="1"/>
  <c r="H617" i="1"/>
  <c r="H618" i="1"/>
  <c r="H619" i="1"/>
  <c r="H620" i="1"/>
  <c r="H621" i="1"/>
  <c r="H622" i="1"/>
  <c r="H623" i="1"/>
  <c r="G624" i="1"/>
  <c r="J624" i="1" s="1"/>
  <c r="H625" i="1"/>
  <c r="H626" i="1"/>
  <c r="H627" i="1"/>
  <c r="H628" i="1"/>
  <c r="G631" i="1"/>
  <c r="J631" i="1" s="1"/>
  <c r="H631" i="1"/>
  <c r="G633" i="1"/>
  <c r="G634" i="1"/>
  <c r="J634" i="1" s="1"/>
  <c r="G635" i="1"/>
  <c r="J635" i="1" s="1"/>
  <c r="G639" i="1"/>
  <c r="H639" i="1"/>
  <c r="J639" i="1" s="1"/>
  <c r="G640" i="1"/>
  <c r="J640" i="1"/>
  <c r="H640" i="1"/>
  <c r="H641" i="1"/>
  <c r="G642" i="1"/>
  <c r="H642" i="1"/>
  <c r="J642" i="1"/>
  <c r="G643" i="1"/>
  <c r="H643" i="1"/>
  <c r="J643" i="1" s="1"/>
  <c r="G644" i="1"/>
  <c r="H644" i="1"/>
  <c r="J644" i="1" s="1"/>
  <c r="G645" i="1"/>
  <c r="H645" i="1"/>
  <c r="J645" i="1" s="1"/>
  <c r="G149" i="2"/>
  <c r="F32" i="2"/>
  <c r="D32" i="2"/>
  <c r="G152" i="2"/>
  <c r="C83" i="2"/>
  <c r="F54" i="2"/>
  <c r="D12" i="13"/>
  <c r="C12" i="13" s="1"/>
  <c r="G37" i="2"/>
  <c r="G9" i="2"/>
  <c r="F535" i="1"/>
  <c r="G137" i="2" l="1"/>
  <c r="E43" i="2"/>
  <c r="G542" i="1"/>
  <c r="E120" i="2"/>
  <c r="J614" i="1"/>
  <c r="L426" i="1"/>
  <c r="G628" i="1" s="1"/>
  <c r="J628" i="1" s="1"/>
  <c r="G156" i="2"/>
  <c r="G73" i="2"/>
  <c r="G96" i="2" s="1"/>
  <c r="I651" i="1"/>
  <c r="E55" i="2"/>
  <c r="E96" i="2" s="1"/>
  <c r="J629" i="1"/>
  <c r="G22" i="2"/>
  <c r="G32" i="2" s="1"/>
  <c r="J33" i="1"/>
  <c r="K540" i="1"/>
  <c r="G654" i="1"/>
  <c r="J263" i="1"/>
  <c r="H638" i="1"/>
  <c r="K539" i="1"/>
  <c r="F542" i="1"/>
  <c r="C107" i="2"/>
  <c r="D73" i="2"/>
  <c r="D96" i="2" s="1"/>
  <c r="C43" i="2"/>
  <c r="C5" i="13"/>
  <c r="C8" i="13"/>
  <c r="E33" i="13"/>
  <c r="D35" i="13" s="1"/>
  <c r="J638" i="1"/>
  <c r="J608" i="1"/>
  <c r="F185" i="1"/>
  <c r="G617" i="1" s="1"/>
  <c r="J617" i="1" s="1"/>
  <c r="C130" i="2"/>
  <c r="C133" i="2" s="1"/>
  <c r="L400" i="1"/>
  <c r="H650" i="1"/>
  <c r="H654" i="1" s="1"/>
  <c r="E136" i="2"/>
  <c r="C38" i="10"/>
  <c r="F33" i="13"/>
  <c r="J43" i="1"/>
  <c r="G36" i="2"/>
  <c r="G42" i="2" s="1"/>
  <c r="J637" i="1"/>
  <c r="L561" i="1"/>
  <c r="C73" i="2"/>
  <c r="C55" i="2"/>
  <c r="C96" i="2" s="1"/>
  <c r="I652" i="1"/>
  <c r="C39" i="10"/>
  <c r="I185" i="1"/>
  <c r="G620" i="1" s="1"/>
  <c r="J620" i="1" s="1"/>
  <c r="F96" i="2"/>
  <c r="F122" i="2"/>
  <c r="F136" i="2" s="1"/>
  <c r="F137" i="2" s="1"/>
  <c r="J12" i="1"/>
  <c r="G12" i="2" s="1"/>
  <c r="C29" i="10"/>
  <c r="G651" i="1"/>
  <c r="C19" i="10"/>
  <c r="D29" i="13"/>
  <c r="C29" i="13" s="1"/>
  <c r="I444" i="1"/>
  <c r="I451" i="1" s="1"/>
  <c r="H632" i="1" s="1"/>
  <c r="J632" i="1" s="1"/>
  <c r="C122" i="2"/>
  <c r="C136" i="2" s="1"/>
  <c r="C115" i="2"/>
  <c r="C120" i="2" s="1"/>
  <c r="H637" i="1"/>
  <c r="L514" i="1"/>
  <c r="C16" i="10"/>
  <c r="J104" i="1"/>
  <c r="J185" i="1" s="1"/>
  <c r="E106" i="2"/>
  <c r="E107" i="2" s="1"/>
  <c r="E137" i="2" s="1"/>
  <c r="D15" i="13"/>
  <c r="C15" i="13" s="1"/>
  <c r="G641" i="1"/>
  <c r="J641" i="1" s="1"/>
  <c r="L529" i="1"/>
  <c r="K490" i="1"/>
  <c r="I44" i="1"/>
  <c r="H610" i="1" s="1"/>
  <c r="J610" i="1" s="1"/>
  <c r="L203" i="1"/>
  <c r="C12" i="10"/>
  <c r="G161" i="1"/>
  <c r="G185" i="1" s="1"/>
  <c r="G618" i="1" s="1"/>
  <c r="J618" i="1" s="1"/>
  <c r="L354" i="1"/>
  <c r="G10" i="2"/>
  <c r="H25" i="13"/>
  <c r="L282" i="1"/>
  <c r="G33" i="13"/>
  <c r="C25" i="13" l="1"/>
  <c r="H33" i="13"/>
  <c r="G19" i="2"/>
  <c r="C36" i="10"/>
  <c r="F650" i="1"/>
  <c r="L249" i="1"/>
  <c r="L263" i="1" s="1"/>
  <c r="G622" i="1" s="1"/>
  <c r="J622" i="1" s="1"/>
  <c r="C27" i="10"/>
  <c r="C28" i="10" s="1"/>
  <c r="G625" i="1"/>
  <c r="J625" i="1" s="1"/>
  <c r="L535" i="1"/>
  <c r="G43" i="2"/>
  <c r="G621" i="1"/>
  <c r="J621" i="1" s="1"/>
  <c r="G636" i="1"/>
  <c r="G616" i="1"/>
  <c r="J616" i="1" s="1"/>
  <c r="J44" i="1"/>
  <c r="H611" i="1" s="1"/>
  <c r="C137" i="2"/>
  <c r="J19" i="1"/>
  <c r="G611" i="1" s="1"/>
  <c r="D31" i="13"/>
  <c r="C31" i="13" s="1"/>
  <c r="L330" i="1"/>
  <c r="L344" i="1" s="1"/>
  <c r="G623" i="1" s="1"/>
  <c r="J623" i="1" s="1"/>
  <c r="H662" i="1"/>
  <c r="H657" i="1"/>
  <c r="K542" i="1"/>
  <c r="G662" i="1"/>
  <c r="G657" i="1"/>
  <c r="G627" i="1"/>
  <c r="J627" i="1" s="1"/>
  <c r="H636" i="1"/>
  <c r="D33" i="13"/>
  <c r="D36" i="13" s="1"/>
  <c r="C30" i="10" l="1"/>
  <c r="D22" i="10"/>
  <c r="D25" i="10"/>
  <c r="D18" i="10"/>
  <c r="D15" i="10"/>
  <c r="D20" i="10"/>
  <c r="D17" i="10"/>
  <c r="D21" i="10"/>
  <c r="D24" i="10"/>
  <c r="D10" i="10"/>
  <c r="D26" i="10"/>
  <c r="D11" i="10"/>
  <c r="D13" i="10"/>
  <c r="D23" i="10"/>
  <c r="D16" i="10"/>
  <c r="D19" i="10"/>
  <c r="D12" i="10"/>
  <c r="J611" i="1"/>
  <c r="H646" i="1"/>
  <c r="C41" i="10"/>
  <c r="J636" i="1"/>
  <c r="D27" i="10"/>
  <c r="I650" i="1"/>
  <c r="I654" i="1" s="1"/>
  <c r="F654" i="1"/>
  <c r="D28" i="10" l="1"/>
  <c r="I657" i="1"/>
  <c r="I662" i="1"/>
  <c r="C7" i="10" s="1"/>
  <c r="D40" i="10"/>
  <c r="D37" i="10"/>
  <c r="D35" i="10"/>
  <c r="D41" i="10" s="1"/>
  <c r="D39" i="10"/>
  <c r="D38" i="10"/>
  <c r="D36" i="10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0A52CBF6-5DDC-485B-9C37-23F1810A7861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DD4EB29-1F70-4979-855D-CA1C4F342265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DB130323-548E-428B-8790-B1E3F052ED8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B033D3A-3104-48AE-9EF7-DAC2F22FB8BF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2790D2F3-3B54-4436-A346-E652F492D5F6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D7A118B0-48BC-49E2-8C43-C2346ADEE142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BCB76424-98B1-4709-B8F2-B609A8D8E66D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E8741E20-1DBF-4D5D-A2F7-6932C0B9E28D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93426423-FE2F-4260-B521-5143DFF232B6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0079C448-6D3B-4A1D-B2D1-C17382B6D3FF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7900BC54-15C9-44D3-B039-7027F7FFE9B6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29322A2D-1B58-4B6D-841E-713012F55F0E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<sst xmlns="http://schemas.openxmlformats.org/spreadsheetml/2006/main" count="3859" uniqueCount="895">
  <si>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</si>
  <si>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</si>
  <si>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</si>
  <si>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</si>
  <si>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</si>
  <si>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</si>
  <si>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</si>
  <si>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</si>
  <si>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</si>
  <si>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</si>
  <si>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</si>
  <si>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</si>
  <si>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</si>
  <si>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</si>
  <si>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</si>
  <si>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</si>
  <si>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</si>
  <si>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</si>
  <si>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</si>
  <si>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</si>
  <si>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</si>
  <si>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</si>
  <si>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</si>
  <si>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</si>
  <si>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</si>
  <si>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</si>
  <si>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</si>
  <si>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</si>
  <si>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</si>
  <si>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</si>
  <si>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</si>
  <si>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</si>
  <si>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</si>
  <si>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</si>
  <si>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</si>
  <si>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</si>
  <si>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</si>
  <si>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</si>
  <si>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</si>
  <si>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</si>
  <si>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</si>
  <si>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</si>
  <si>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</si>
  <si>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</si>
  <si>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</si>
  <si>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</si>
  <si>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</si>
  <si>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</si>
  <si>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</si>
  <si>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</si>
  <si>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</si>
  <si>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</si>
  <si>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</si>
  <si>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</si>
  <si>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</si>
  <si>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</si>
  <si>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</si>
  <si>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</si>
  <si>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</si>
  <si>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</si>
  <si>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</si>
  <si>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</si>
  <si>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</si>
  <si>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</si>
  <si>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</si>
  <si>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</si>
  <si>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</si>
  <si>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</si>
  <si>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</si>
  <si>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</si>
  <si>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</si>
  <si>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</si>
  <si>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</si>
  <si>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</si>
  <si>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</si>
  <si>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</si>
  <si>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</si>
  <si>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</si>
  <si>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</si>
  <si>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</si>
  <si>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</si>
  <si>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</si>
  <si>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</si>
  <si>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</si>
  <si>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</si>
  <si>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</si>
  <si>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</si>
  <si>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</si>
  <si>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</si>
  <si>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</si>
  <si>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</si>
  <si>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</si>
  <si>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</si>
  <si>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</si>
  <si>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</si>
  <si>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</si>
  <si>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</si>
  <si>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</si>
  <si>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</si>
  <si>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</si>
  <si>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</si>
  <si>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</si>
  <si>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</si>
  <si>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</si>
  <si>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</si>
  <si>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</si>
  <si>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</si>
  <si>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</si>
  <si>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</si>
  <si>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</si>
  <si>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</si>
  <si>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</si>
  <si>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</si>
  <si>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</si>
  <si>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</si>
  <si>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</si>
  <si>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</si>
  <si>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</si>
  <si>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</si>
  <si>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</si>
  <si>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</si>
  <si>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</si>
  <si>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</si>
  <si>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</si>
  <si>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</si>
  <si>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</si>
  <si>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</si>
  <si>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</si>
  <si>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</si>
  <si>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</si>
  <si>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</si>
  <si>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</si>
  <si>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</si>
  <si>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</si>
  <si>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</si>
  <si>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</si>
  <si>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</si>
  <si>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</si>
  <si>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</si>
  <si>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</si>
  <si>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</si>
  <si>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</si>
  <si>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</si>
  <si>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</si>
  <si>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</si>
  <si>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</si>
  <si>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</si>
  <si>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</si>
  <si>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</si>
  <si>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</si>
  <si>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</si>
  <si>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</si>
  <si>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</si>
  <si>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</si>
  <si>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</si>
  <si>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</si>
  <si>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</si>
  <si>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</si>
  <si>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</si>
  <si>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</si>
  <si>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</si>
  <si>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</si>
  <si>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</si>
  <si>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</si>
  <si>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</si>
  <si>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</si>
  <si>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</si>
  <si>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</si>
  <si>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</si>
  <si>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</si>
  <si>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</si>
  <si>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</si>
  <si>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</si>
  <si>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</si>
  <si>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</si>
  <si>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</si>
  <si>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</si>
  <si>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</si>
  <si>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</si>
  <si>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</si>
  <si>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</si>
  <si>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</si>
  <si>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</si>
  <si>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</si>
  <si>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</si>
  <si>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</si>
  <si>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</si>
  <si>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</si>
  <si>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</si>
  <si>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</si>
  <si>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</si>
  <si>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</si>
  <si>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</si>
  <si>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</si>
  <si>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</si>
  <si>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</si>
  <si>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</si>
  <si>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</si>
  <si>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</si>
  <si>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</si>
  <si>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</si>
  <si>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</si>
  <si>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</si>
  <si>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</si>
  <si>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</si>
  <si>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</si>
  <si>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</si>
  <si>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</si>
  <si>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</si>
  <si>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</si>
  <si>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</si>
  <si>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</si>
  <si>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</si>
  <si>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</si>
  <si>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</si>
  <si>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</si>
  <si>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</si>
  <si>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</si>
  <si>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</si>
  <si>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</si>
  <si>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</si>
  <si>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</si>
  <si>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</si>
  <si>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</si>
  <si>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</si>
  <si>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</si>
  <si>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</si>
  <si>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</si>
  <si>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</si>
  <si>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</si>
  <si>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</si>
  <si>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</si>
  <si>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</si>
  <si>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</si>
  <si>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</si>
  <si>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</si>
  <si>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</si>
  <si>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</si>
  <si>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</si>
  <si>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</si>
  <si>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</si>
  <si>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</si>
  <si>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</si>
  <si>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</si>
  <si>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</si>
  <si>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</si>
  <si>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</si>
  <si>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</si>
  <si>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</si>
  <si>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</si>
  <si>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</si>
  <si>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</si>
  <si>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</si>
  <si>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</si>
  <si>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</si>
  <si>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</si>
  <si>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</si>
  <si>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</si>
  <si>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</si>
  <si>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</si>
  <si>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</si>
  <si>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</si>
  <si>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</si>
  <si>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</si>
  <si>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</si>
  <si>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</si>
  <si>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</si>
  <si>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</si>
  <si>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</si>
  <si>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</si>
  <si>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</si>
  <si>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</si>
  <si>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</si>
  <si>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</si>
  <si>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</si>
  <si>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</si>
  <si>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</si>
  <si>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</si>
  <si>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</si>
  <si>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</si>
  <si>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</si>
  <si>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</si>
  <si>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</si>
  <si>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</si>
  <si>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</si>
  <si>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</si>
  <si>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</si>
  <si>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</si>
  <si>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</si>
  <si>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</si>
  <si>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</si>
  <si>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</si>
  <si>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</si>
  <si>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</si>
  <si>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</si>
  <si>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</si>
  <si>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</si>
  <si>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</si>
  <si>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</si>
  <si>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</si>
  <si>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</si>
  <si>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</si>
  <si>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</si>
  <si>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</si>
  <si>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</si>
  <si>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</si>
  <si>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</si>
  <si>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</si>
  <si>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</si>
  <si>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</si>
  <si>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</si>
  <si>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</si>
  <si>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</si>
  <si>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</si>
  <si>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</si>
  <si>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</si>
  <si>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</si>
  <si>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</si>
  <si>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</si>
  <si>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</si>
  <si>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</si>
  <si>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</si>
  <si>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</si>
  <si>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</si>
  <si>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</si>
  <si>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</si>
  <si>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</si>
  <si>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</si>
  <si>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</si>
  <si>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</si>
  <si>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</si>
  <si>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</si>
  <si>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</si>
  <si>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</si>
  <si>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</si>
  <si>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</si>
  <si>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</si>
  <si>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</si>
  <si>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</si>
  <si>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</si>
  <si>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</si>
  <si>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</si>
  <si>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</si>
  <si>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</si>
  <si>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</si>
  <si>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</si>
  <si>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</si>
  <si>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</si>
  <si>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</si>
  <si>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</si>
  <si>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</si>
  <si>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</si>
  <si>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</si>
  <si>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</si>
  <si>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</si>
  <si>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</si>
  <si>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</si>
  <si>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</si>
  <si>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</si>
  <si>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</si>
  <si>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</si>
  <si>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</si>
  <si>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</si>
  <si>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</si>
  <si>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</si>
  <si>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</si>
  <si>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</si>
  <si>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</si>
  <si>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</si>
  <si>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</si>
  <si>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</si>
  <si>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</si>
  <si>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</si>
  <si>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</si>
  <si>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</si>
  <si>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</si>
  <si>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</si>
  <si>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</si>
  <si>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</si>
  <si>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</si>
  <si>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</si>
  <si>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</si>
  <si>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</si>
  <si>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</si>
  <si>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</si>
  <si>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</si>
  <si>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</si>
  <si>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</si>
  <si>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</si>
  <si>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</si>
  <si>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</si>
  <si>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</si>
  <si>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</si>
  <si>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</si>
  <si>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</si>
  <si>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</si>
  <si>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</si>
  <si>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</si>
  <si>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</si>
  <si>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</si>
  <si>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</si>
  <si>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</si>
  <si>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</si>
  <si>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</si>
  <si>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</si>
  <si>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</si>
  <si>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</si>
  <si>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</si>
  <si>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</si>
  <si>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</si>
  <si>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</si>
  <si>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</si>
  <si>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</si>
  <si>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</si>
  <si>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</si>
  <si>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</si>
  <si>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</si>
  <si>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</si>
  <si>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</si>
  <si>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</si>
  <si>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</si>
  <si>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</si>
  <si>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</si>
  <si>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</si>
  <si>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</si>
  <si>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</si>
  <si>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</si>
  <si>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</si>
  <si>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</si>
  <si>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</si>
  <si>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</si>
  <si>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</si>
  <si>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</si>
  <si>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</si>
  <si>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</si>
  <si>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</si>
  <si>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</si>
  <si>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</si>
  <si>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</si>
  <si>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</si>
  <si>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</si>
  <si>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</si>
  <si>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</si>
  <si>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</si>
  <si>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</si>
  <si>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</si>
  <si>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</si>
  <si>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</si>
  <si>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</si>
  <si>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</si>
  <si>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</si>
  <si>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</si>
  <si>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</si>
  <si>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</si>
  <si>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</si>
  <si>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</si>
  <si>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</si>
  <si>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</si>
  <si>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</si>
  <si>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</si>
  <si>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</si>
  <si>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</si>
  <si>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</si>
  <si>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</si>
  <si>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</si>
  <si>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</si>
  <si>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</si>
  <si>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</si>
  <si>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</si>
  <si>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</si>
  <si>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</si>
  <si>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</si>
  <si>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</si>
  <si>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</si>
  <si>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</si>
  <si>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</si>
  <si>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</si>
  <si>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</si>
  <si>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</si>
  <si>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</si>
  <si>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</si>
  <si>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</si>
  <si>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</si>
  <si>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</si>
  <si>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</si>
  <si>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</si>
  <si>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</si>
  <si>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</si>
  <si>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</si>
  <si>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</si>
  <si>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</si>
  <si>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</si>
  <si>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</si>
  <si>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</si>
  <si>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</si>
  <si>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</si>
  <si>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</si>
  <si>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</si>
  <si>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</si>
  <si>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</si>
  <si>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</si>
  <si>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</si>
  <si>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</si>
  <si>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</si>
  <si>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</si>
  <si>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</si>
  <si>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</si>
  <si>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</si>
  <si>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</si>
  <si>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</si>
  <si>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</si>
  <si>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</si>
  <si>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</si>
  <si>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</si>
  <si>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</si>
  <si>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</si>
  <si>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</si>
  <si>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</si>
  <si>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</si>
  <si>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</si>
  <si>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</si>
  <si>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</si>
  <si>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</si>
  <si>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</si>
  <si>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</si>
  <si>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</si>
  <si>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</si>
  <si>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</si>
  <si>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</si>
  <si>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</si>
  <si>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</si>
  <si>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</si>
  <si>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</si>
  <si>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</si>
  <si>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</si>
  <si>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</si>
  <si>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</si>
  <si>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</si>
  <si>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</si>
  <si>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</si>
  <si>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</si>
  <si>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</si>
  <si>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</si>
  <si>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</si>
  <si>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</si>
  <si>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</si>
  <si>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</si>
  <si>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</si>
  <si>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</si>
  <si>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</si>
  <si>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</si>
  <si>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</si>
  <si>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</si>
  <si>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</si>
  <si>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</si>
  <si>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</si>
  <si>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</si>
  <si>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</si>
  <si>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</si>
  <si>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</si>
  <si>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</si>
  <si>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</si>
  <si>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</si>
  <si>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</si>
  <si>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</si>
  <si>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</si>
  <si>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</si>
  <si>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</si>
  <si>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</si>
  <si>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</si>
  <si>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</si>
  <si>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</si>
  <si>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</si>
  <si>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</si>
  <si>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</si>
  <si>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</si>
  <si>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</si>
  <si>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</si>
  <si>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</si>
  <si>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</si>
  <si>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</si>
  <si>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</si>
  <si>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</si>
  <si>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</si>
  <si>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</si>
  <si>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</si>
  <si>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</si>
  <si>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</si>
  <si>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</si>
  <si>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</si>
  <si>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</si>
  <si>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</si>
  <si>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</si>
  <si>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</si>
  <si>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</si>
  <si>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</si>
  <si>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</si>
  <si>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</si>
  <si>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</si>
  <si>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</si>
  <si>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</si>
  <si>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</si>
  <si>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</si>
  <si>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</si>
  <si>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</si>
  <si>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</si>
  <si>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</si>
  <si>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</si>
  <si>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</si>
  <si>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</si>
  <si>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</si>
  <si>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</si>
  <si>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</si>
  <si>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</si>
  <si>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</si>
  <si>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</si>
  <si>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</si>
  <si>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</si>
  <si>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</si>
  <si>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</si>
  <si>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</si>
  <si>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</si>
  <si>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</si>
  <si>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</si>
  <si>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</si>
  <si>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</si>
  <si>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</si>
  <si>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</si>
  <si>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</si>
  <si>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</si>
  <si>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</si>
  <si>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</si>
  <si>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</si>
  <si>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</si>
  <si>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</si>
  <si>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</si>
  <si>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</si>
  <si>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</si>
  <si>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</si>
  <si>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</si>
  <si>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</si>
  <si>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</si>
  <si>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</si>
  <si>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</si>
  <si>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</si>
  <si>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</si>
  <si>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</si>
  <si>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</si>
  <si>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</si>
  <si>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</si>
  <si>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</si>
  <si>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</si>
  <si>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</si>
  <si>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</si>
  <si>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</si>
  <si>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</si>
  <si>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</si>
  <si>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</si>
  <si>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</si>
  <si>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</si>
  <si>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</si>
  <si>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</si>
  <si>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</si>
  <si>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</si>
  <si>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</si>
  <si>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</si>
  <si>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</si>
  <si>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</si>
  <si>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</si>
  <si>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</si>
  <si>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</si>
  <si>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</si>
  <si>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</si>
  <si>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</si>
  <si>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</si>
  <si>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</si>
  <si>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</si>
  <si>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</si>
  <si>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</si>
  <si>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</si>
  <si>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</si>
  <si>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</si>
  <si>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</si>
  <si>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</si>
  <si>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</si>
  <si>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</si>
  <si>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</si>
  <si>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</si>
  <si>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</si>
  <si>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</si>
  <si>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</si>
  <si>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</si>
  <si>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</si>
  <si>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</si>
  <si>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</si>
  <si>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</si>
  <si>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</si>
  <si>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</si>
  <si>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</si>
  <si>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</si>
  <si>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</si>
  <si>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</si>
  <si>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</si>
  <si>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</si>
  <si>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</si>
  <si>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</si>
  <si>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</si>
  <si>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</si>
  <si>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</si>
  <si>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</si>
  <si>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</si>
  <si>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</si>
  <si>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</si>
  <si>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</si>
  <si>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</si>
  <si>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</si>
  <si>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</si>
  <si>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</si>
  <si>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</si>
  <si>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</si>
  <si>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</si>
  <si>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</si>
  <si>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</si>
  <si>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</si>
  <si>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</si>
  <si>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</si>
  <si>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</si>
  <si>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</si>
  <si>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</si>
  <si>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</si>
  <si>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</si>
  <si>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</si>
  <si>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</si>
  <si>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</si>
  <si>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</si>
  <si>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</si>
  <si>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</si>
  <si>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</si>
  <si>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</si>
  <si>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</si>
  <si>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</si>
  <si>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</si>
  <si>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</si>
  <si>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</si>
  <si>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</si>
  <si>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</si>
  <si>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</si>
  <si>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</si>
  <si>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</si>
  <si>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</si>
  <si>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</si>
  <si>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</si>
  <si>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</si>
  <si>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</si>
  <si>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</si>
  <si>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</si>
  <si>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</si>
  <si>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</si>
  <si>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</si>
  <si>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</si>
  <si>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</si>
  <si>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</si>
  <si>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</si>
  <si>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</si>
  <si>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</si>
  <si>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</si>
  <si>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</si>
  <si>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</si>
  <si>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</si>
  <si>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</si>
  <si>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</si>
  <si>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</si>
  <si>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</si>
  <si>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</si>
  <si>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</si>
  <si>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</si>
  <si>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</si>
  <si>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</si>
  <si>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</si>
  <si>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</si>
  <si>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</si>
  <si>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</si>
  <si>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</si>
  <si>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</si>
  <si>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</si>
  <si>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</si>
  <si>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</si>
  <si>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</si>
  <si>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</si>
  <si>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</si>
  <si>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</si>
  <si>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</si>
  <si>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</si>
  <si>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</si>
  <si>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</si>
  <si>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</si>
  <si>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</si>
  <si>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</si>
  <si>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</si>
  <si>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</si>
  <si>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</si>
  <si>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</si>
  <si>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</si>
  <si>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</si>
  <si>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</si>
  <si>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</si>
  <si>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</si>
  <si>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</si>
  <si>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</si>
  <si>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</si>
  <si>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</si>
  <si>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</si>
  <si>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</si>
  <si>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</si>
  <si>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</si>
  <si>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</si>
  <si>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</si>
  <si>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</si>
  <si>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</si>
  <si>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</si>
  <si>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</si>
  <si>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</si>
  <si>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</si>
  <si>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</si>
  <si>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</si>
  <si>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</si>
  <si>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</si>
  <si>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</si>
  <si>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</si>
  <si>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</si>
  <si>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</si>
  <si>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</si>
  <si>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</si>
  <si>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</si>
  <si>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</si>
  <si>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</si>
  <si>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</si>
  <si>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</si>
  <si>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</si>
  <si>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</si>
  <si>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</si>
  <si>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</si>
  <si>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</si>
  <si>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</si>
  <si>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</si>
  <si>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</si>
  <si>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</si>
  <si>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</si>
  <si>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</si>
  <si>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</si>
  <si>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</si>
  <si>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</si>
  <si>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</si>
  <si>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</si>
  <si>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</si>
  <si>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</si>
  <si>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</si>
  <si>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</si>
  <si>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</si>
  <si>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</si>
  <si>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</si>
  <si>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</si>
  <si>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</si>
  <si>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</si>
  <si>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</si>
  <si>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</si>
  <si>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</si>
  <si>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</si>
  <si>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</si>
  <si>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</si>
  <si>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</si>
  <si>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</si>
  <si>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</si>
  <si>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</si>
  <si>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</si>
  <si>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</si>
  <si>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</si>
  <si>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</si>
  <si>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</si>
  <si>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</si>
  <si>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</si>
  <si>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</si>
  <si>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</si>
  <si>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</si>
  <si>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</si>
  <si>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</si>
  <si>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</si>
  <si>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</si>
  <si>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</si>
  <si>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</si>
  <si>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</si>
  <si>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</si>
  <si>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</si>
  <si>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</si>
  <si>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Rumney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</si>
</sst>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DBF9-5B7C-4E8C-B53B-3C7B38F55EEB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467</v>
      </c>
      <c r="C2" s="21">
        <v>467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90532.15</v>
      </c>
      <c r="G9" s="18">
        <v>-21052.22</v>
      </c>
      <c r="H9" s="18">
        <v>6171.34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109527.89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10696.94</v>
      </c>
      <c r="G12" s="18">
        <v>26000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42862.52</v>
      </c>
      <c r="G13" s="18">
        <v>18509.669999999998</v>
      </c>
      <c r="H13" s="18">
        <v>32267.78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144091.60999999999</v>
      </c>
      <c r="G19" s="41">
        <f>SUM(G9:G18)</f>
        <v>23457.449999999997</v>
      </c>
      <c r="H19" s="41">
        <f>SUM(H9:H18)</f>
        <v>38439.119999999995</v>
      </c>
      <c r="I19" s="41">
        <f>SUM(I9:I18)</f>
        <v>0</v>
      </c>
      <c r="J19" s="41">
        <f>SUM(J9:J18)</f>
        <v>109527.89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36696.94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37140.75</v>
      </c>
      <c r="G25" s="18">
        <v>8497.9500000000007</v>
      </c>
      <c r="H25" s="18">
        <v>1742.18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37140.75</v>
      </c>
      <c r="G33" s="41">
        <f>SUM(G23:G32)</f>
        <v>8497.9500000000007</v>
      </c>
      <c r="H33" s="41">
        <f>SUM(H23:H32)</f>
        <v>38439.120000000003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70410.61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14959.5</v>
      </c>
      <c r="H41" s="18">
        <v>0</v>
      </c>
      <c r="I41" s="18"/>
      <c r="J41" s="13">
        <f>SUM(I449)</f>
        <v>109527.89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36540.25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106950.86</v>
      </c>
      <c r="G43" s="41">
        <f>SUM(G35:G42)</f>
        <v>14959.5</v>
      </c>
      <c r="H43" s="41">
        <f>SUM(H35:H42)</f>
        <v>0</v>
      </c>
      <c r="I43" s="41">
        <f>SUM(I35:I42)</f>
        <v>0</v>
      </c>
      <c r="J43" s="41">
        <f>SUM(J35:J42)</f>
        <v>109527.89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144091.60999999999</v>
      </c>
      <c r="G44" s="41">
        <f>G43+G33</f>
        <v>23457.45</v>
      </c>
      <c r="H44" s="41">
        <f>H43+H33</f>
        <v>38439.120000000003</v>
      </c>
      <c r="I44" s="41">
        <f>I43+I33</f>
        <v>0</v>
      </c>
      <c r="J44" s="41">
        <f>J43+J33</f>
        <v>109527.89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1351761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1351761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115.57</v>
      </c>
      <c r="G88" s="18"/>
      <c r="H88" s="18"/>
      <c r="I88" s="18"/>
      <c r="J88" s="18">
        <v>455.38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17909.78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13072.33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13187.9</v>
      </c>
      <c r="G103" s="41">
        <f>SUM(G88:G102)</f>
        <v>17909.78</v>
      </c>
      <c r="H103" s="41">
        <f>SUM(H88:H102)</f>
        <v>0</v>
      </c>
      <c r="I103" s="41">
        <f>SUM(I88:I102)</f>
        <v>0</v>
      </c>
      <c r="J103" s="41">
        <f>SUM(J88:J102)</f>
        <v>455.38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1364948.9</v>
      </c>
      <c r="G104" s="41">
        <f>G52+G103</f>
        <v>17909.78</v>
      </c>
      <c r="H104" s="41">
        <f>H52+H71+H86+H103</f>
        <v>0</v>
      </c>
      <c r="I104" s="41">
        <f>I52+I103</f>
        <v>0</v>
      </c>
      <c r="J104" s="41">
        <f>J52+J103</f>
        <v>455.38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658958.75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269826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23900.25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952685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2120.6799999999998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791.51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2120.6799999999998</v>
      </c>
      <c r="G128" s="41">
        <f>SUM(G115:G127)</f>
        <v>791.51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954805.68</v>
      </c>
      <c r="G132" s="41">
        <f>G113+SUM(G128:G129)</f>
        <v>791.51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142.18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46348.4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47764.06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50673.37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22669.59</v>
      </c>
      <c r="I153" s="18" t="s">
        <v>310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50673.37</v>
      </c>
      <c r="G154" s="41">
        <f>SUM(G142:G153)</f>
        <v>47764.06</v>
      </c>
      <c r="H154" s="41">
        <f>SUM(H142:H153)</f>
        <v>69160.17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8916.5400000000009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59589.91</v>
      </c>
      <c r="G161" s="41">
        <f>G139+G154+SUM(G155:G160)</f>
        <v>47764.06</v>
      </c>
      <c r="H161" s="41">
        <f>H139+H154+SUM(H155:H160)</f>
        <v>69160.17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26000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26000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11000</v>
      </c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11000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11000</v>
      </c>
      <c r="G184" s="41">
        <f>G175+SUM(G180:G183)</f>
        <v>26000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2390344.4900000002</v>
      </c>
      <c r="G185" s="47">
        <f>G104+G132+G161+G184</f>
        <v>92465.349999999991</v>
      </c>
      <c r="H185" s="47">
        <f>H104+H132+H161+H184</f>
        <v>69160.17</v>
      </c>
      <c r="I185" s="47">
        <f>I104+I132+I161+I184</f>
        <v>0</v>
      </c>
      <c r="J185" s="47">
        <f>J104+J132+J184</f>
        <v>455.38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567177.96</v>
      </c>
      <c r="G189" s="18">
        <v>251279.31</v>
      </c>
      <c r="H189" s="18">
        <v>722</v>
      </c>
      <c r="I189" s="18">
        <v>27699.86</v>
      </c>
      <c r="J189" s="18">
        <v>9987.5400000000009</v>
      </c>
      <c r="K189" s="18">
        <v>1794.14</v>
      </c>
      <c r="L189" s="19">
        <f>SUM(F189:K189)</f>
        <v>858660.81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284040.92</v>
      </c>
      <c r="G190" s="18">
        <v>84220.32</v>
      </c>
      <c r="H190" s="18">
        <v>166079.18</v>
      </c>
      <c r="I190" s="18">
        <v>589.23</v>
      </c>
      <c r="J190" s="18"/>
      <c r="K190" s="18"/>
      <c r="L190" s="19">
        <f>SUM(F190:K190)</f>
        <v>534929.64999999991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34649.46</v>
      </c>
      <c r="G192" s="18">
        <v>3623.61</v>
      </c>
      <c r="H192" s="18">
        <v>2928.8</v>
      </c>
      <c r="I192" s="18">
        <v>1424.83</v>
      </c>
      <c r="J192" s="18"/>
      <c r="K192" s="18"/>
      <c r="L192" s="19">
        <f>SUM(F192:K192)</f>
        <v>42626.700000000004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28720</v>
      </c>
      <c r="G194" s="18">
        <v>20616.400000000001</v>
      </c>
      <c r="H194" s="18">
        <v>198568.92</v>
      </c>
      <c r="I194" s="18">
        <v>2837.46</v>
      </c>
      <c r="J194" s="18"/>
      <c r="K194" s="18">
        <v>1470</v>
      </c>
      <c r="L194" s="19">
        <f t="shared" ref="L194:L200" si="0">SUM(F194:K194)</f>
        <v>252212.78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13740.29</v>
      </c>
      <c r="G195" s="18">
        <v>7120.17</v>
      </c>
      <c r="H195" s="18">
        <v>227.42</v>
      </c>
      <c r="I195" s="18">
        <v>1714.29</v>
      </c>
      <c r="J195" s="18"/>
      <c r="K195" s="18"/>
      <c r="L195" s="19">
        <f t="shared" si="0"/>
        <v>22802.17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5205</v>
      </c>
      <c r="G196" s="18">
        <v>369.5</v>
      </c>
      <c r="H196" s="18">
        <v>86615.5</v>
      </c>
      <c r="I196" s="18">
        <v>40.78</v>
      </c>
      <c r="J196" s="18"/>
      <c r="K196" s="18">
        <v>3652.22</v>
      </c>
      <c r="L196" s="19">
        <f t="shared" si="0"/>
        <v>95883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107422.97</v>
      </c>
      <c r="G197" s="18">
        <v>38868.339999999997</v>
      </c>
      <c r="H197" s="18">
        <v>7482.91</v>
      </c>
      <c r="I197" s="18">
        <v>895.02</v>
      </c>
      <c r="J197" s="18"/>
      <c r="K197" s="18">
        <v>895.35</v>
      </c>
      <c r="L197" s="19">
        <f t="shared" si="0"/>
        <v>155564.59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63110.73</v>
      </c>
      <c r="G199" s="18">
        <v>25716.97</v>
      </c>
      <c r="H199" s="18">
        <v>64304.38</v>
      </c>
      <c r="I199" s="18">
        <v>62710.34</v>
      </c>
      <c r="J199" s="18">
        <v>2117.66</v>
      </c>
      <c r="K199" s="18"/>
      <c r="L199" s="19">
        <f t="shared" si="0"/>
        <v>217960.08000000002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106285.55</v>
      </c>
      <c r="I200" s="18"/>
      <c r="J200" s="18"/>
      <c r="K200" s="18"/>
      <c r="L200" s="19">
        <f t="shared" si="0"/>
        <v>106285.55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1104067.3299999998</v>
      </c>
      <c r="G203" s="41">
        <f t="shared" si="1"/>
        <v>431814.62</v>
      </c>
      <c r="H203" s="41">
        <f t="shared" si="1"/>
        <v>633214.66</v>
      </c>
      <c r="I203" s="41">
        <f t="shared" si="1"/>
        <v>97911.81</v>
      </c>
      <c r="J203" s="41">
        <f t="shared" si="1"/>
        <v>12105.2</v>
      </c>
      <c r="K203" s="41">
        <f t="shared" si="1"/>
        <v>7811.7100000000009</v>
      </c>
      <c r="L203" s="41">
        <f t="shared" si="1"/>
        <v>2286925.3299999996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56115.78</v>
      </c>
      <c r="I247" s="18"/>
      <c r="J247" s="18"/>
      <c r="K247" s="18"/>
      <c r="L247" s="19">
        <f t="shared" si="6"/>
        <v>56115.78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56115.78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56115.78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1104067.3299999998</v>
      </c>
      <c r="G249" s="41">
        <f t="shared" si="8"/>
        <v>431814.62</v>
      </c>
      <c r="H249" s="41">
        <f t="shared" si="8"/>
        <v>689330.44000000006</v>
      </c>
      <c r="I249" s="41">
        <f t="shared" si="8"/>
        <v>97911.81</v>
      </c>
      <c r="J249" s="41">
        <f t="shared" si="8"/>
        <v>12105.2</v>
      </c>
      <c r="K249" s="41">
        <f t="shared" si="8"/>
        <v>7811.7100000000009</v>
      </c>
      <c r="L249" s="41">
        <f t="shared" si="8"/>
        <v>2343041.1099999994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26000</v>
      </c>
      <c r="L255" s="19">
        <f>SUM(F255:K255)</f>
        <v>26000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26000</v>
      </c>
      <c r="L262" s="41">
        <f t="shared" si="9"/>
        <v>26000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1104067.3299999998</v>
      </c>
      <c r="G263" s="42">
        <f t="shared" si="11"/>
        <v>431814.62</v>
      </c>
      <c r="H263" s="42">
        <f t="shared" si="11"/>
        <v>689330.44000000006</v>
      </c>
      <c r="I263" s="42">
        <f t="shared" si="11"/>
        <v>97911.81</v>
      </c>
      <c r="J263" s="42">
        <f t="shared" si="11"/>
        <v>12105.2</v>
      </c>
      <c r="K263" s="42">
        <f t="shared" si="11"/>
        <v>33811.71</v>
      </c>
      <c r="L263" s="42">
        <f t="shared" si="11"/>
        <v>2369041.1099999994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142.18</v>
      </c>
      <c r="G268" s="18"/>
      <c r="H268" s="18"/>
      <c r="I268" s="18"/>
      <c r="J268" s="18"/>
      <c r="K268" s="18"/>
      <c r="L268" s="19">
        <f>SUM(F268:K268)</f>
        <v>142.18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18377</v>
      </c>
      <c r="G269" s="18">
        <v>847.39</v>
      </c>
      <c r="H269" s="18"/>
      <c r="I269" s="18">
        <v>779.1</v>
      </c>
      <c r="J269" s="18"/>
      <c r="K269" s="18"/>
      <c r="L269" s="19">
        <f>SUM(F269:K269)</f>
        <v>20003.489999999998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18739.419999999998</v>
      </c>
      <c r="I273" s="18"/>
      <c r="J273" s="18"/>
      <c r="K273" s="18"/>
      <c r="L273" s="19">
        <f t="shared" ref="L273:L279" si="12">SUM(F273:K273)</f>
        <v>18739.419999999998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>
        <v>1793.81</v>
      </c>
      <c r="H274" s="18">
        <v>22000</v>
      </c>
      <c r="I274" s="18">
        <v>3494</v>
      </c>
      <c r="J274" s="18"/>
      <c r="K274" s="18"/>
      <c r="L274" s="19">
        <f t="shared" si="12"/>
        <v>27287.81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2246.75</v>
      </c>
      <c r="L277" s="19">
        <f t="shared" si="12"/>
        <v>2246.75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18519.18</v>
      </c>
      <c r="G282" s="42">
        <f t="shared" si="13"/>
        <v>2641.2</v>
      </c>
      <c r="H282" s="42">
        <f t="shared" si="13"/>
        <v>40739.42</v>
      </c>
      <c r="I282" s="42">
        <f t="shared" si="13"/>
        <v>4273.1000000000004</v>
      </c>
      <c r="J282" s="42">
        <f t="shared" si="13"/>
        <v>0</v>
      </c>
      <c r="K282" s="42">
        <f t="shared" si="13"/>
        <v>2246.75</v>
      </c>
      <c r="L282" s="41">
        <f t="shared" si="13"/>
        <v>68419.649999999994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>
        <v>740.52</v>
      </c>
      <c r="I324" s="18"/>
      <c r="J324" s="18"/>
      <c r="K324" s="18"/>
      <c r="L324" s="19">
        <f t="shared" ref="L324:L329" si="18">SUM(F324:K324)</f>
        <v>740.52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740.52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740.52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18519.18</v>
      </c>
      <c r="G330" s="41">
        <f t="shared" si="20"/>
        <v>2641.2</v>
      </c>
      <c r="H330" s="41">
        <f t="shared" si="20"/>
        <v>41479.939999999995</v>
      </c>
      <c r="I330" s="41">
        <f t="shared" si="20"/>
        <v>4273.1000000000004</v>
      </c>
      <c r="J330" s="41">
        <f t="shared" si="20"/>
        <v>0</v>
      </c>
      <c r="K330" s="41">
        <f t="shared" si="20"/>
        <v>2246.75</v>
      </c>
      <c r="L330" s="41">
        <f t="shared" si="20"/>
        <v>69160.17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18519.18</v>
      </c>
      <c r="G344" s="41">
        <f>G330</f>
        <v>2641.2</v>
      </c>
      <c r="H344" s="41">
        <f>H330</f>
        <v>41479.939999999995</v>
      </c>
      <c r="I344" s="41">
        <f>I330</f>
        <v>4273.1000000000004</v>
      </c>
      <c r="J344" s="41">
        <f>J330</f>
        <v>0</v>
      </c>
      <c r="K344" s="47">
        <f>K330+K343</f>
        <v>2246.75</v>
      </c>
      <c r="L344" s="41">
        <f>L330+L343</f>
        <v>69160.17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148.08000000000001</v>
      </c>
      <c r="G350" s="18">
        <v>695.4</v>
      </c>
      <c r="H350" s="18">
        <v>92977.5</v>
      </c>
      <c r="I350" s="18">
        <v>59.44</v>
      </c>
      <c r="J350" s="18"/>
      <c r="K350" s="18"/>
      <c r="L350" s="13">
        <f>SUM(F350:K350)</f>
        <v>93880.42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148.08000000000001</v>
      </c>
      <c r="G354" s="47">
        <f t="shared" si="22"/>
        <v>695.4</v>
      </c>
      <c r="H354" s="47">
        <f t="shared" si="22"/>
        <v>92977.5</v>
      </c>
      <c r="I354" s="47">
        <f t="shared" si="22"/>
        <v>59.44</v>
      </c>
      <c r="J354" s="47">
        <f t="shared" si="22"/>
        <v>0</v>
      </c>
      <c r="K354" s="47">
        <f t="shared" si="22"/>
        <v>0</v>
      </c>
      <c r="L354" s="47">
        <f t="shared" si="22"/>
        <v>93880.42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59.44</v>
      </c>
      <c r="G360" s="63"/>
      <c r="H360" s="63"/>
      <c r="I360" s="56">
        <f>SUM(F360:H360)</f>
        <v>59.44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59.44</v>
      </c>
      <c r="G361" s="47">
        <f>SUM(G359:G360)</f>
        <v>0</v>
      </c>
      <c r="H361" s="47">
        <f>SUM(H359:H360)</f>
        <v>0</v>
      </c>
      <c r="I361" s="47">
        <f>SUM(I359:I360)</f>
        <v>59.44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>
        <v>17.059999999999999</v>
      </c>
      <c r="I379" s="18"/>
      <c r="J379" s="24" t="s">
        <v>312</v>
      </c>
      <c r="K379" s="24" t="s">
        <v>312</v>
      </c>
      <c r="L379" s="56">
        <f t="shared" ref="L379:L384" si="25">SUM(F379:K379)</f>
        <v>17.059999999999999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17.059999999999999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17.059999999999999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298.14999999999998</v>
      </c>
      <c r="I388" s="18"/>
      <c r="J388" s="24" t="s">
        <v>312</v>
      </c>
      <c r="K388" s="24" t="s">
        <v>312</v>
      </c>
      <c r="L388" s="56">
        <f t="shared" si="26"/>
        <v>298.14999999999998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140.16999999999999</v>
      </c>
      <c r="I389" s="18"/>
      <c r="J389" s="24" t="s">
        <v>312</v>
      </c>
      <c r="K389" s="24" t="s">
        <v>312</v>
      </c>
      <c r="L389" s="56">
        <f t="shared" si="26"/>
        <v>140.16999999999999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438.31999999999994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438.31999999999994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455.37999999999994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455.37999999999994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109527.89</v>
      </c>
      <c r="G432" s="18"/>
      <c r="H432" s="18"/>
      <c r="I432" s="56">
        <f t="shared" si="33"/>
        <v>109527.89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109527.89</v>
      </c>
      <c r="G438" s="13">
        <f>SUM(G431:G437)</f>
        <v>0</v>
      </c>
      <c r="H438" s="13">
        <f>SUM(H431:H437)</f>
        <v>0</v>
      </c>
      <c r="I438" s="13">
        <f>SUM(I431:I437)</f>
        <v>109527.89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109527.89</v>
      </c>
      <c r="G449" s="18"/>
      <c r="H449" s="18"/>
      <c r="I449" s="56">
        <f>SUM(F449:H449)</f>
        <v>109527.89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109527.89</v>
      </c>
      <c r="G450" s="83">
        <f>SUM(G446:G449)</f>
        <v>0</v>
      </c>
      <c r="H450" s="83">
        <f>SUM(H446:H449)</f>
        <v>0</v>
      </c>
      <c r="I450" s="83">
        <f>SUM(I446:I449)</f>
        <v>109527.89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109527.89</v>
      </c>
      <c r="G451" s="42">
        <f>G444+G450</f>
        <v>0</v>
      </c>
      <c r="H451" s="42">
        <f>H444+H450</f>
        <v>0</v>
      </c>
      <c r="I451" s="42">
        <f>I444+I450</f>
        <v>109527.89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85647.48</v>
      </c>
      <c r="G455" s="18">
        <v>16374.57</v>
      </c>
      <c r="H455" s="18"/>
      <c r="I455" s="18"/>
      <c r="J455" s="18">
        <v>109072.51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2390344.4900000002</v>
      </c>
      <c r="G458" s="18">
        <v>92465.35</v>
      </c>
      <c r="H458" s="18">
        <v>69160.17</v>
      </c>
      <c r="I458" s="18"/>
      <c r="J458" s="18">
        <v>455.38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2390344.4900000002</v>
      </c>
      <c r="G460" s="53">
        <f>SUM(G458:G459)</f>
        <v>92465.35</v>
      </c>
      <c r="H460" s="53">
        <f>SUM(H458:H459)</f>
        <v>69160.17</v>
      </c>
      <c r="I460" s="53">
        <f>SUM(I458:I459)</f>
        <v>0</v>
      </c>
      <c r="J460" s="53">
        <f>SUM(J458:J459)</f>
        <v>455.38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2369041.11</v>
      </c>
      <c r="G462" s="18">
        <v>93880.42</v>
      </c>
      <c r="H462" s="18">
        <v>69160.17</v>
      </c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2369041.11</v>
      </c>
      <c r="G464" s="53">
        <f>SUM(G462:G463)</f>
        <v>93880.42</v>
      </c>
      <c r="H464" s="53">
        <f>SUM(H462:H463)</f>
        <v>69160.17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106950.86000000034</v>
      </c>
      <c r="G466" s="53">
        <f>(G455+G460)- G464</f>
        <v>14959.500000000015</v>
      </c>
      <c r="H466" s="53">
        <f>(H455+H460)- H464</f>
        <v>0</v>
      </c>
      <c r="I466" s="53">
        <f>(I455+I460)- I464</f>
        <v>0</v>
      </c>
      <c r="J466" s="53">
        <f>(J455+J460)- J464</f>
        <v>109527.89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302417.91999999998</v>
      </c>
      <c r="G511" s="18">
        <v>85067.71</v>
      </c>
      <c r="H511" s="18">
        <v>166079.18</v>
      </c>
      <c r="I511" s="18">
        <v>1368.33</v>
      </c>
      <c r="J511" s="18"/>
      <c r="K511" s="18"/>
      <c r="L511" s="88">
        <f>SUM(F511:K511)</f>
        <v>554933.14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302417.91999999998</v>
      </c>
      <c r="G514" s="108">
        <f t="shared" ref="G514:L514" si="35">SUM(G511:G513)</f>
        <v>85067.71</v>
      </c>
      <c r="H514" s="108">
        <f t="shared" si="35"/>
        <v>166079.18</v>
      </c>
      <c r="I514" s="108">
        <f t="shared" si="35"/>
        <v>1368.33</v>
      </c>
      <c r="J514" s="108">
        <f t="shared" si="35"/>
        <v>0</v>
      </c>
      <c r="K514" s="108">
        <f t="shared" si="35"/>
        <v>0</v>
      </c>
      <c r="L514" s="89">
        <f t="shared" si="35"/>
        <v>554933.14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28720</v>
      </c>
      <c r="G516" s="18">
        <v>20616.400000000001</v>
      </c>
      <c r="H516" s="18">
        <v>197620.92</v>
      </c>
      <c r="I516" s="18">
        <v>2837.46</v>
      </c>
      <c r="J516" s="18"/>
      <c r="K516" s="18">
        <v>1470</v>
      </c>
      <c r="L516" s="88">
        <f>SUM(F516:K516)</f>
        <v>251264.78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28720</v>
      </c>
      <c r="G519" s="89">
        <f t="shared" ref="G519:L519" si="36">SUM(G516:G518)</f>
        <v>20616.400000000001</v>
      </c>
      <c r="H519" s="89">
        <f t="shared" si="36"/>
        <v>197620.92</v>
      </c>
      <c r="I519" s="89">
        <f t="shared" si="36"/>
        <v>2837.46</v>
      </c>
      <c r="J519" s="89">
        <f t="shared" si="36"/>
        <v>0</v>
      </c>
      <c r="K519" s="89">
        <f t="shared" si="36"/>
        <v>1470</v>
      </c>
      <c r="L519" s="89">
        <f t="shared" si="36"/>
        <v>251264.78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6482.95</v>
      </c>
      <c r="G521" s="18">
        <v>2496.4</v>
      </c>
      <c r="H521" s="18">
        <v>74.400000000000006</v>
      </c>
      <c r="I521" s="18"/>
      <c r="J521" s="18"/>
      <c r="K521" s="18"/>
      <c r="L521" s="88">
        <f>SUM(F521:K521)</f>
        <v>9053.75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6482.95</v>
      </c>
      <c r="G524" s="89">
        <f t="shared" ref="G524:L524" si="37">SUM(G521:G523)</f>
        <v>2496.4</v>
      </c>
      <c r="H524" s="89">
        <f t="shared" si="37"/>
        <v>74.400000000000006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9053.75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6928.55</v>
      </c>
      <c r="I531" s="18"/>
      <c r="J531" s="18"/>
      <c r="K531" s="18"/>
      <c r="L531" s="88">
        <f>SUM(F531:K531)</f>
        <v>6928.55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6928.55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6928.55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337620.87</v>
      </c>
      <c r="G535" s="89">
        <f t="shared" ref="G535:L535" si="40">G514+G519+G524+G529+G534</f>
        <v>108180.51000000001</v>
      </c>
      <c r="H535" s="89">
        <f t="shared" si="40"/>
        <v>370703.05</v>
      </c>
      <c r="I535" s="89">
        <f t="shared" si="40"/>
        <v>4205.79</v>
      </c>
      <c r="J535" s="89">
        <f t="shared" si="40"/>
        <v>0</v>
      </c>
      <c r="K535" s="89">
        <f t="shared" si="40"/>
        <v>1470</v>
      </c>
      <c r="L535" s="89">
        <f t="shared" si="40"/>
        <v>822180.22000000009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554933.14</v>
      </c>
      <c r="G539" s="87">
        <f>L516</f>
        <v>251264.78</v>
      </c>
      <c r="H539" s="87">
        <f>L521</f>
        <v>9053.75</v>
      </c>
      <c r="I539" s="87">
        <f>L526</f>
        <v>0</v>
      </c>
      <c r="J539" s="87">
        <f>L531</f>
        <v>6928.55</v>
      </c>
      <c r="K539" s="87">
        <f>SUM(F539:J539)</f>
        <v>822180.22000000009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554933.14</v>
      </c>
      <c r="G542" s="89">
        <f t="shared" si="41"/>
        <v>251264.78</v>
      </c>
      <c r="H542" s="89">
        <f t="shared" si="41"/>
        <v>9053.75</v>
      </c>
      <c r="I542" s="89">
        <f t="shared" si="41"/>
        <v>0</v>
      </c>
      <c r="J542" s="89">
        <f t="shared" si="41"/>
        <v>6928.55</v>
      </c>
      <c r="K542" s="89">
        <f t="shared" si="41"/>
        <v>822180.22000000009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128738.31</v>
      </c>
      <c r="G573" s="18"/>
      <c r="H573" s="18"/>
      <c r="I573" s="87">
        <f t="shared" si="46"/>
        <v>128738.31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92942</v>
      </c>
      <c r="I581" s="18"/>
      <c r="J581" s="18"/>
      <c r="K581" s="104">
        <f t="shared" ref="K581:K587" si="47">SUM(H581:J581)</f>
        <v>92942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6928.55</v>
      </c>
      <c r="I582" s="18"/>
      <c r="J582" s="18"/>
      <c r="K582" s="104">
        <f t="shared" si="47"/>
        <v>6928.55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2255</v>
      </c>
      <c r="I584" s="18"/>
      <c r="J584" s="18"/>
      <c r="K584" s="104">
        <f t="shared" si="47"/>
        <v>2255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4160</v>
      </c>
      <c r="I585" s="18"/>
      <c r="J585" s="18"/>
      <c r="K585" s="104">
        <f t="shared" si="47"/>
        <v>4160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106285.55</v>
      </c>
      <c r="I588" s="108">
        <f>SUM(I581:I587)</f>
        <v>0</v>
      </c>
      <c r="J588" s="108">
        <f>SUM(J581:J587)</f>
        <v>0</v>
      </c>
      <c r="K588" s="108">
        <f>SUM(K581:K587)</f>
        <v>106285.55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12105.2</v>
      </c>
      <c r="I594" s="18"/>
      <c r="J594" s="18"/>
      <c r="K594" s="104">
        <f>SUM(H594:J594)</f>
        <v>12105.2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12105.2</v>
      </c>
      <c r="I595" s="108">
        <f>SUM(I592:I594)</f>
        <v>0</v>
      </c>
      <c r="J595" s="108">
        <f>SUM(J592:J594)</f>
        <v>0</v>
      </c>
      <c r="K595" s="108">
        <f>SUM(K592:K594)</f>
        <v>12105.2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144091.60999999999</v>
      </c>
      <c r="H607" s="109">
        <f>SUM(F44)</f>
        <v>144091.60999999999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23457.449999999997</v>
      </c>
      <c r="H608" s="109">
        <f>SUM(G44)</f>
        <v>23457.45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38439.119999999995</v>
      </c>
      <c r="H609" s="109">
        <f>SUM(H44)</f>
        <v>38439.120000000003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109527.89</v>
      </c>
      <c r="H611" s="109">
        <f>SUM(J44)</f>
        <v>109527.89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106950.86</v>
      </c>
      <c r="H612" s="109">
        <f>F466</f>
        <v>106950.86000000034</v>
      </c>
      <c r="I612" s="121" t="s">
        <v>106</v>
      </c>
      <c r="J612" s="109">
        <f t="shared" ref="J612:J645" si="49">G612-H612</f>
        <v>-3.3469405025243759E-10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14959.5</v>
      </c>
      <c r="H613" s="109">
        <f>G466</f>
        <v>14959.500000000015</v>
      </c>
      <c r="I613" s="121" t="s">
        <v>108</v>
      </c>
      <c r="J613" s="109">
        <f t="shared" si="49"/>
        <v>-1.4551915228366852E-11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109527.89</v>
      </c>
      <c r="H616" s="109">
        <f>J466</f>
        <v>109527.89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2390344.4900000002</v>
      </c>
      <c r="H617" s="104">
        <f>SUM(F458)</f>
        <v>2390344.4900000002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92465.349999999991</v>
      </c>
      <c r="H618" s="104">
        <f>SUM(G458)</f>
        <v>92465.35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69160.17</v>
      </c>
      <c r="H619" s="104">
        <f>SUM(H458)</f>
        <v>69160.17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455.38</v>
      </c>
      <c r="H621" s="104">
        <f>SUM(J458)</f>
        <v>455.38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2369041.1099999994</v>
      </c>
      <c r="H622" s="104">
        <f>SUM(F462)</f>
        <v>2369041.11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69160.17</v>
      </c>
      <c r="H623" s="104">
        <f>SUM(H462)</f>
        <v>69160.17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59.44</v>
      </c>
      <c r="H624" s="104">
        <f>I361</f>
        <v>59.44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93880.42</v>
      </c>
      <c r="H625" s="104">
        <f>SUM(G462)</f>
        <v>93880.42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455.37999999999994</v>
      </c>
      <c r="H627" s="164">
        <f>SUM(J458)</f>
        <v>455.38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109527.89</v>
      </c>
      <c r="H629" s="104">
        <f>SUM(F451)</f>
        <v>109527.89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109527.89</v>
      </c>
      <c r="H632" s="104">
        <f>SUM(I451)</f>
        <v>109527.89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455.38</v>
      </c>
      <c r="H634" s="104">
        <f>H400</f>
        <v>455.37999999999994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455.38</v>
      </c>
      <c r="H636" s="104">
        <f>L400</f>
        <v>455.37999999999994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106285.55</v>
      </c>
      <c r="H637" s="104">
        <f>L200+L218+L236</f>
        <v>106285.55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12105.2</v>
      </c>
      <c r="H638" s="104">
        <f>(J249+J330)-(J247+J328)</f>
        <v>12105.2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106285.55</v>
      </c>
      <c r="H639" s="104">
        <f>H588</f>
        <v>106285.55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26000</v>
      </c>
      <c r="H642" s="104">
        <f>K255+K337</f>
        <v>26000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2449225.3999999994</v>
      </c>
      <c r="G650" s="19">
        <f>(L221+L301+L351)</f>
        <v>0</v>
      </c>
      <c r="H650" s="19">
        <f>(L239+L320+L352)</f>
        <v>0</v>
      </c>
      <c r="I650" s="19">
        <f>SUM(F650:H650)</f>
        <v>2449225.3999999994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17909.78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17909.78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106285.55</v>
      </c>
      <c r="G652" s="19">
        <f>(L218+L298)-(J218+J298)</f>
        <v>0</v>
      </c>
      <c r="H652" s="19">
        <f>(L236+L317)-(J236+J317)</f>
        <v>0</v>
      </c>
      <c r="I652" s="19">
        <f>SUM(F652:H652)</f>
        <v>106285.55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140843.51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140843.51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2184186.5599999996</v>
      </c>
      <c r="G654" s="19">
        <f>G650-SUM(G651:G653)</f>
        <v>0</v>
      </c>
      <c r="H654" s="19">
        <f>H650-SUM(H651:H653)</f>
        <v>0</v>
      </c>
      <c r="I654" s="19">
        <f>I650-SUM(I651:I653)</f>
        <v>2184186.5599999996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127.44</v>
      </c>
      <c r="G655" s="249"/>
      <c r="H655" s="249"/>
      <c r="I655" s="19">
        <f>SUM(F655:H655)</f>
        <v>127.44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17138.939999999999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17138.939999999999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17138.939999999999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17138.939999999999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2298-FF84-442A-B665-E8819D702872}">
  <sheetPr>
    <tabColor indexed="20"/>
  </sheetPr>
  <dimension ref="A1:C52"/>
  <sheetViews>
    <sheetView topLeftCell="A33" workbookViewId="0">
      <selection activeCell="C66" sqref="C6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Rumney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567320.14</v>
      </c>
      <c r="C9" s="230">
        <f>'DOE25'!G189+'DOE25'!G207+'DOE25'!G225+'DOE25'!G268+'DOE25'!G287+'DOE25'!G306</f>
        <v>251279.31</v>
      </c>
    </row>
    <row r="10" spans="1:3" x14ac:dyDescent="0.2">
      <c r="A10" t="s">
        <v>810</v>
      </c>
      <c r="B10" s="241">
        <v>553864.78</v>
      </c>
      <c r="C10" s="241">
        <v>248233.83</v>
      </c>
    </row>
    <row r="11" spans="1:3" x14ac:dyDescent="0.2">
      <c r="A11" t="s">
        <v>811</v>
      </c>
      <c r="B11" s="241">
        <v>670.36</v>
      </c>
      <c r="C11" s="241">
        <v>1890.41</v>
      </c>
    </row>
    <row r="12" spans="1:3" x14ac:dyDescent="0.2">
      <c r="A12" t="s">
        <v>812</v>
      </c>
      <c r="B12" s="241">
        <v>12785</v>
      </c>
      <c r="C12" s="241">
        <v>1155.07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567320.14</v>
      </c>
      <c r="C13" s="232">
        <f>SUM(C10:C12)</f>
        <v>251279.31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302417.91999999998</v>
      </c>
      <c r="C18" s="230">
        <f>'DOE25'!G190+'DOE25'!G208+'DOE25'!G226+'DOE25'!G269+'DOE25'!G288+'DOE25'!G307</f>
        <v>85067.71</v>
      </c>
    </row>
    <row r="19" spans="1:3" x14ac:dyDescent="0.2">
      <c r="A19" t="s">
        <v>810</v>
      </c>
      <c r="B19" s="241">
        <v>133807</v>
      </c>
      <c r="C19" s="241">
        <v>62412.34</v>
      </c>
    </row>
    <row r="20" spans="1:3" x14ac:dyDescent="0.2">
      <c r="A20" t="s">
        <v>811</v>
      </c>
      <c r="B20" s="241">
        <v>164149.92000000001</v>
      </c>
      <c r="C20" s="241">
        <v>22245.75</v>
      </c>
    </row>
    <row r="21" spans="1:3" x14ac:dyDescent="0.2">
      <c r="A21" t="s">
        <v>812</v>
      </c>
      <c r="B21" s="241">
        <v>4461</v>
      </c>
      <c r="C21" s="241">
        <v>409.62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302417.92000000004</v>
      </c>
      <c r="C22" s="232">
        <f>SUM(C19:C21)</f>
        <v>85067.709999999992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34649.46</v>
      </c>
      <c r="C36" s="236">
        <f>'DOE25'!G192+'DOE25'!G210+'DOE25'!G228+'DOE25'!G271+'DOE25'!G290+'DOE25'!G309</f>
        <v>3623.61</v>
      </c>
    </row>
    <row r="37" spans="1:3" x14ac:dyDescent="0.2">
      <c r="A37" t="s">
        <v>810</v>
      </c>
      <c r="B37" s="241">
        <v>34649.46</v>
      </c>
      <c r="C37" s="241">
        <v>3623.61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34649.46</v>
      </c>
      <c r="C40" s="232">
        <f>SUM(C37:C39)</f>
        <v>3623.61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C8227-51E1-45D7-B2E1-3BDF7AFC31F1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Rumney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1436217.16</v>
      </c>
      <c r="D5" s="20">
        <f>SUM('DOE25'!L189:L192)+SUM('DOE25'!L207:L210)+SUM('DOE25'!L225:L228)-F5-G5</f>
        <v>1424435.48</v>
      </c>
      <c r="E5" s="244"/>
      <c r="F5" s="256">
        <f>SUM('DOE25'!J189:J192)+SUM('DOE25'!J207:J210)+SUM('DOE25'!J225:J228)</f>
        <v>9987.5400000000009</v>
      </c>
      <c r="G5" s="53">
        <f>SUM('DOE25'!K189:K192)+SUM('DOE25'!K207:K210)+SUM('DOE25'!K225:K228)</f>
        <v>1794.14</v>
      </c>
      <c r="H5" s="260"/>
    </row>
    <row r="6" spans="1:9" x14ac:dyDescent="0.2">
      <c r="A6" s="32">
        <v>2100</v>
      </c>
      <c r="B6" t="s">
        <v>832</v>
      </c>
      <c r="C6" s="246">
        <f t="shared" si="0"/>
        <v>252212.78</v>
      </c>
      <c r="D6" s="20">
        <f>'DOE25'!L194+'DOE25'!L212+'DOE25'!L230-F6-G6</f>
        <v>250742.78</v>
      </c>
      <c r="E6" s="244"/>
      <c r="F6" s="256">
        <f>'DOE25'!J194+'DOE25'!J212+'DOE25'!J230</f>
        <v>0</v>
      </c>
      <c r="G6" s="53">
        <f>'DOE25'!K194+'DOE25'!K212+'DOE25'!K230</f>
        <v>1470</v>
      </c>
      <c r="H6" s="260"/>
    </row>
    <row r="7" spans="1:9" x14ac:dyDescent="0.2">
      <c r="A7" s="32">
        <v>2200</v>
      </c>
      <c r="B7" t="s">
        <v>865</v>
      </c>
      <c r="C7" s="246">
        <f t="shared" si="0"/>
        <v>22802.17</v>
      </c>
      <c r="D7" s="20">
        <f>'DOE25'!L195+'DOE25'!L213+'DOE25'!L231-F7-G7</f>
        <v>22802.17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42808.5</v>
      </c>
      <c r="D8" s="244"/>
      <c r="E8" s="20">
        <f>'DOE25'!L196+'DOE25'!L214+'DOE25'!L232-F8-G8-D9-D11</f>
        <v>39156.28</v>
      </c>
      <c r="F8" s="256">
        <f>'DOE25'!J196+'DOE25'!J214+'DOE25'!J232</f>
        <v>0</v>
      </c>
      <c r="G8" s="53">
        <f>'DOE25'!K196+'DOE25'!K214+'DOE25'!K232</f>
        <v>3652.22</v>
      </c>
      <c r="H8" s="260"/>
    </row>
    <row r="9" spans="1:9" x14ac:dyDescent="0.2">
      <c r="A9" s="32">
        <v>2310</v>
      </c>
      <c r="B9" t="s">
        <v>849</v>
      </c>
      <c r="C9" s="246">
        <f t="shared" si="0"/>
        <v>22459</v>
      </c>
      <c r="D9" s="245">
        <v>22459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4000</v>
      </c>
      <c r="D10" s="244"/>
      <c r="E10" s="245">
        <v>4000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30615.5</v>
      </c>
      <c r="D11" s="245">
        <v>30615.5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155564.59</v>
      </c>
      <c r="D12" s="20">
        <f>'DOE25'!L197+'DOE25'!L215+'DOE25'!L233-F12-G12</f>
        <v>154669.24</v>
      </c>
      <c r="E12" s="244"/>
      <c r="F12" s="256">
        <f>'DOE25'!J197+'DOE25'!J215+'DOE25'!J233</f>
        <v>0</v>
      </c>
      <c r="G12" s="53">
        <f>'DOE25'!K197+'DOE25'!K215+'DOE25'!K233</f>
        <v>895.35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217960.08000000002</v>
      </c>
      <c r="D14" s="20">
        <f>'DOE25'!L199+'DOE25'!L217+'DOE25'!L235-F14-G14</f>
        <v>215842.42</v>
      </c>
      <c r="E14" s="244"/>
      <c r="F14" s="256">
        <f>'DOE25'!J199+'DOE25'!J217+'DOE25'!J235</f>
        <v>2117.66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106285.55</v>
      </c>
      <c r="D15" s="20">
        <f>'DOE25'!L200+'DOE25'!L218+'DOE25'!L236-F15-G15</f>
        <v>106285.55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56115.78</v>
      </c>
      <c r="D22" s="244"/>
      <c r="E22" s="244"/>
      <c r="F22" s="256">
        <f>'DOE25'!L247+'DOE25'!L328</f>
        <v>56115.78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93880.42</v>
      </c>
      <c r="D29" s="20">
        <f>'DOE25'!L350+'DOE25'!L351+'DOE25'!L352-'DOE25'!I359-F29-G29</f>
        <v>93880.42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68419.649999999994</v>
      </c>
      <c r="D31" s="20">
        <f>'DOE25'!L282+'DOE25'!L301+'DOE25'!L320+'DOE25'!L325+'DOE25'!L326+'DOE25'!L327-F31-G31</f>
        <v>66172.899999999994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2246.75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2387905.4599999995</v>
      </c>
      <c r="E33" s="247">
        <f>SUM(E5:E31)</f>
        <v>43156.28</v>
      </c>
      <c r="F33" s="247">
        <f>SUM(F5:F31)</f>
        <v>68220.98</v>
      </c>
      <c r="G33" s="247">
        <f>SUM(G5:G31)</f>
        <v>10058.460000000001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43156.28</v>
      </c>
      <c r="E35" s="250"/>
    </row>
    <row r="36" spans="2:8" ht="12" thickTop="1" x14ac:dyDescent="0.2">
      <c r="B36" t="s">
        <v>846</v>
      </c>
      <c r="D36" s="20">
        <f>D33</f>
        <v>2387905.4599999995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58B-3844-4406-82C5-2D5FF8BB3E67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Rumney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90532.15</v>
      </c>
      <c r="D9" s="95">
        <f>'DOE25'!G9</f>
        <v>-21052.22</v>
      </c>
      <c r="E9" s="95">
        <f>'DOE25'!H9</f>
        <v>6171.34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109527.89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10696.94</v>
      </c>
      <c r="D12" s="95">
        <f>'DOE25'!G12</f>
        <v>26000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42862.52</v>
      </c>
      <c r="D13" s="95">
        <f>'DOE25'!G13</f>
        <v>18509.669999999998</v>
      </c>
      <c r="E13" s="95">
        <f>'DOE25'!H13</f>
        <v>32267.78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144091.60999999999</v>
      </c>
      <c r="D19" s="41">
        <f>SUM(D9:D18)</f>
        <v>23457.449999999997</v>
      </c>
      <c r="E19" s="41">
        <f>SUM(E9:E18)</f>
        <v>38439.119999999995</v>
      </c>
      <c r="F19" s="41">
        <f>SUM(F9:F18)</f>
        <v>0</v>
      </c>
      <c r="G19" s="41">
        <f>SUM(G9:G18)</f>
        <v>109527.89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36696.94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37140.75</v>
      </c>
      <c r="D24" s="95">
        <f>'DOE25'!G25</f>
        <v>8497.9500000000007</v>
      </c>
      <c r="E24" s="95">
        <f>'DOE25'!H25</f>
        <v>1742.18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37140.75</v>
      </c>
      <c r="D32" s="41">
        <f>SUM(D22:D31)</f>
        <v>8497.9500000000007</v>
      </c>
      <c r="E32" s="41">
        <f>SUM(E22:E31)</f>
        <v>38439.120000000003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70410.61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14959.5</v>
      </c>
      <c r="E40" s="95">
        <f>'DOE25'!H41</f>
        <v>0</v>
      </c>
      <c r="F40" s="95">
        <f>'DOE25'!I41</f>
        <v>0</v>
      </c>
      <c r="G40" s="95">
        <f>'DOE25'!J41</f>
        <v>109527.89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36540.25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106950.86</v>
      </c>
      <c r="D42" s="41">
        <f>SUM(D34:D41)</f>
        <v>14959.5</v>
      </c>
      <c r="E42" s="41">
        <f>SUM(E34:E41)</f>
        <v>0</v>
      </c>
      <c r="F42" s="41">
        <f>SUM(F34:F41)</f>
        <v>0</v>
      </c>
      <c r="G42" s="41">
        <f>SUM(G34:G41)</f>
        <v>109527.89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144091.60999999999</v>
      </c>
      <c r="D43" s="41">
        <f>D42+D32</f>
        <v>23457.45</v>
      </c>
      <c r="E43" s="41">
        <f>E42+E32</f>
        <v>38439.120000000003</v>
      </c>
      <c r="F43" s="41">
        <f>F42+F32</f>
        <v>0</v>
      </c>
      <c r="G43" s="41">
        <f>G42+G32</f>
        <v>109527.89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1351761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115.57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455.38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17909.78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13072.33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13187.9</v>
      </c>
      <c r="D54" s="130">
        <f>SUM(D49:D53)</f>
        <v>17909.78</v>
      </c>
      <c r="E54" s="130">
        <f>SUM(E49:E53)</f>
        <v>0</v>
      </c>
      <c r="F54" s="130">
        <f>SUM(F49:F53)</f>
        <v>0</v>
      </c>
      <c r="G54" s="130">
        <f>SUM(G49:G53)</f>
        <v>455.38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1364948.9</v>
      </c>
      <c r="D55" s="22">
        <f>D48+D54</f>
        <v>17909.78</v>
      </c>
      <c r="E55" s="22">
        <f>E48+E54</f>
        <v>0</v>
      </c>
      <c r="F55" s="22">
        <f>F48+F54</f>
        <v>0</v>
      </c>
      <c r="G55" s="22">
        <f>G48+G54</f>
        <v>455.38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658958.75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269826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23900.25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952685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2120.6799999999998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791.51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2120.6799999999998</v>
      </c>
      <c r="D70" s="130">
        <f>SUM(D64:D69)</f>
        <v>791.51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954805.68</v>
      </c>
      <c r="D73" s="130">
        <f>SUM(D71:D72)+D70+D62</f>
        <v>791.51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50673.37</v>
      </c>
      <c r="D80" s="95">
        <f>SUM('DOE25'!G145:G153)</f>
        <v>47764.06</v>
      </c>
      <c r="E80" s="95">
        <f>SUM('DOE25'!H145:H153)</f>
        <v>69160.17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8916.5400000000009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59589.91</v>
      </c>
      <c r="D83" s="131">
        <f>SUM(D77:D82)</f>
        <v>47764.06</v>
      </c>
      <c r="E83" s="131">
        <f>SUM(E77:E82)</f>
        <v>69160.17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26000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11000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11000</v>
      </c>
      <c r="D95" s="86">
        <f>SUM(D85:D94)</f>
        <v>26000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2390344.4900000002</v>
      </c>
      <c r="D96" s="86">
        <f>D55+D73+D83+D95</f>
        <v>92465.349999999991</v>
      </c>
      <c r="E96" s="86">
        <f>E55+E73+E83+E95</f>
        <v>69160.17</v>
      </c>
      <c r="F96" s="86">
        <f>F55+F73+F83+F95</f>
        <v>0</v>
      </c>
      <c r="G96" s="86">
        <f>G55+G73+G95</f>
        <v>455.38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858660.81</v>
      </c>
      <c r="D101" s="24" t="s">
        <v>312</v>
      </c>
      <c r="E101" s="95">
        <f>('DOE25'!L268)+('DOE25'!L287)+('DOE25'!L306)</f>
        <v>142.18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534929.64999999991</v>
      </c>
      <c r="D102" s="24" t="s">
        <v>312</v>
      </c>
      <c r="E102" s="95">
        <f>('DOE25'!L269)+('DOE25'!L288)+('DOE25'!L307)</f>
        <v>20003.489999999998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42626.700000000004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740.52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1436217.16</v>
      </c>
      <c r="D107" s="86">
        <f>SUM(D101:D106)</f>
        <v>0</v>
      </c>
      <c r="E107" s="86">
        <f>SUM(E101:E106)</f>
        <v>20886.189999999999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252212.78</v>
      </c>
      <c r="D110" s="24" t="s">
        <v>312</v>
      </c>
      <c r="E110" s="95">
        <f>+('DOE25'!L273)+('DOE25'!L292)+('DOE25'!L311)</f>
        <v>18739.419999999998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22802.17</v>
      </c>
      <c r="D111" s="24" t="s">
        <v>312</v>
      </c>
      <c r="E111" s="95">
        <f>+('DOE25'!L274)+('DOE25'!L293)+('DOE25'!L312)</f>
        <v>27287.81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95883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155564.59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2246.75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217960.08000000002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106285.55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93880.42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850708.17000000016</v>
      </c>
      <c r="D120" s="86">
        <f>SUM(D110:D119)</f>
        <v>93880.42</v>
      </c>
      <c r="E120" s="86">
        <f>SUM(E110:E119)</f>
        <v>48273.979999999996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56115.78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26000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17.059999999999999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438.31999999999994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-455.37999999999994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82115.78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2369041.11</v>
      </c>
      <c r="D137" s="86">
        <f>(D107+D120+D136)</f>
        <v>93880.42</v>
      </c>
      <c r="E137" s="86">
        <f>(E107+E120+E136)</f>
        <v>69160.17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4EAA-30DD-4246-9F95-295356BFFA26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Rumney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17139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17139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858803</v>
      </c>
      <c r="D10" s="182">
        <f>ROUND((C10/$C$28)*100,1)</f>
        <v>35.299999999999997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554933</v>
      </c>
      <c r="D11" s="182">
        <f>ROUND((C11/$C$28)*100,1)</f>
        <v>22.8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42627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270952</v>
      </c>
      <c r="D15" s="182">
        <f t="shared" ref="D15:D27" si="0">ROUND((C15/$C$28)*100,1)</f>
        <v>11.1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50090</v>
      </c>
      <c r="D16" s="182">
        <f t="shared" si="0"/>
        <v>2.1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95883</v>
      </c>
      <c r="D17" s="182">
        <f t="shared" si="0"/>
        <v>3.9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155565</v>
      </c>
      <c r="D18" s="182">
        <f t="shared" si="0"/>
        <v>6.4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2247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217960</v>
      </c>
      <c r="D20" s="182">
        <f t="shared" si="0"/>
        <v>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106286</v>
      </c>
      <c r="D21" s="182">
        <f t="shared" si="0"/>
        <v>4.4000000000000004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741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75970.22</v>
      </c>
      <c r="D27" s="182">
        <f t="shared" si="0"/>
        <v>3.1</v>
      </c>
    </row>
    <row r="28" spans="1:4" x14ac:dyDescent="0.2">
      <c r="B28" s="187" t="s">
        <v>754</v>
      </c>
      <c r="C28" s="180">
        <f>SUM(C10:C27)</f>
        <v>2432057.2200000002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56116</v>
      </c>
    </row>
    <row r="30" spans="1:4" x14ac:dyDescent="0.2">
      <c r="B30" s="187" t="s">
        <v>760</v>
      </c>
      <c r="C30" s="180">
        <f>SUM(C28:C29)</f>
        <v>2488173.2200000002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1351761</v>
      </c>
      <c r="D35" s="182">
        <f t="shared" ref="D35:D40" si="1">ROUND((C35/$C$41)*100,1)</f>
        <v>54.1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13643.279999999795</v>
      </c>
      <c r="D36" s="182">
        <f t="shared" si="1"/>
        <v>0.5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952685</v>
      </c>
      <c r="D37" s="182">
        <f t="shared" si="1"/>
        <v>38.1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2912</v>
      </c>
      <c r="D38" s="182">
        <f t="shared" si="1"/>
        <v>0.1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176514</v>
      </c>
      <c r="D39" s="182">
        <f t="shared" si="1"/>
        <v>7.1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2497515.2799999998</v>
      </c>
      <c r="D41" s="184">
        <f>SUM(D35:D40)</f>
        <v>99.899999999999991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0C3E-8527-4CD1-8628-742CE13BAD2B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Rumney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P39:CZ39"/>
    <mergeCell ref="BP39:BZ39"/>
    <mergeCell ref="CC39:CM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2011-11-01T14:54:46Z</cp:lastPrinted>
  <dcterms:created xsi:type="dcterms:W3CDTF">1997-12-04T19:04:30Z</dcterms:created>
  <dcterms:modified xsi:type="dcterms:W3CDTF">2025-01-10T20:34:26Z</dcterms:modified>
</cp:coreProperties>
</file>