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18FCA2A6-4D5D-4057-9BC3-D38DE5AF7A93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F0258D59-E421-430D-AB1B-1068D2126532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2" l="1"/>
  <c r="C37" i="10"/>
  <c r="C60" i="2"/>
  <c r="C58" i="2"/>
  <c r="C59" i="2"/>
  <c r="C61" i="2"/>
  <c r="C62" i="2"/>
  <c r="B2" i="13"/>
  <c r="F8" i="13"/>
  <c r="E8" i="13" s="1"/>
  <c r="G8" i="13"/>
  <c r="L196" i="1"/>
  <c r="C112" i="2"/>
  <c r="L214" i="1"/>
  <c r="L232" i="1"/>
  <c r="D39" i="13"/>
  <c r="F13" i="13"/>
  <c r="G13" i="13"/>
  <c r="L198" i="1"/>
  <c r="L216" i="1"/>
  <c r="C114" i="2" s="1"/>
  <c r="L234" i="1"/>
  <c r="F16" i="13"/>
  <c r="G16" i="13"/>
  <c r="L201" i="1"/>
  <c r="L219" i="1"/>
  <c r="E16" i="13" s="1"/>
  <c r="C16" i="13" s="1"/>
  <c r="L237" i="1"/>
  <c r="F5" i="13"/>
  <c r="G5" i="13"/>
  <c r="L189" i="1"/>
  <c r="L190" i="1"/>
  <c r="C102" i="2" s="1"/>
  <c r="L191" i="1"/>
  <c r="C103" i="2" s="1"/>
  <c r="L192" i="1"/>
  <c r="C104" i="2" s="1"/>
  <c r="L207" i="1"/>
  <c r="L221" i="1" s="1"/>
  <c r="G650" i="1" s="1"/>
  <c r="L208" i="1"/>
  <c r="L209" i="1"/>
  <c r="L210" i="1"/>
  <c r="L225" i="1"/>
  <c r="L226" i="1"/>
  <c r="L227" i="1"/>
  <c r="L228" i="1"/>
  <c r="F6" i="13"/>
  <c r="G6" i="13"/>
  <c r="G33" i="13" s="1"/>
  <c r="L194" i="1"/>
  <c r="C15" i="10" s="1"/>
  <c r="L212" i="1"/>
  <c r="L230" i="1"/>
  <c r="F7" i="13"/>
  <c r="D7" i="13" s="1"/>
  <c r="C7" i="13" s="1"/>
  <c r="G7" i="13"/>
  <c r="L195" i="1"/>
  <c r="L213" i="1"/>
  <c r="L231" i="1"/>
  <c r="C111" i="2" s="1"/>
  <c r="F12" i="13"/>
  <c r="G12" i="13"/>
  <c r="L197" i="1"/>
  <c r="C18" i="10" s="1"/>
  <c r="L215" i="1"/>
  <c r="L233" i="1"/>
  <c r="L239" i="1" s="1"/>
  <c r="H650" i="1" s="1"/>
  <c r="F14" i="13"/>
  <c r="G14" i="13"/>
  <c r="D14" i="13" s="1"/>
  <c r="C14" i="13" s="1"/>
  <c r="L199" i="1"/>
  <c r="L217" i="1"/>
  <c r="L235" i="1"/>
  <c r="F15" i="13"/>
  <c r="G15" i="13"/>
  <c r="L200" i="1"/>
  <c r="F652" i="1" s="1"/>
  <c r="L218" i="1"/>
  <c r="H637" i="1" s="1"/>
  <c r="L236" i="1"/>
  <c r="C21" i="10" s="1"/>
  <c r="C116" i="2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126" i="2"/>
  <c r="D136" i="2"/>
  <c r="L351" i="1"/>
  <c r="D119" i="2" s="1"/>
  <c r="D120" i="2" s="1"/>
  <c r="L352" i="1"/>
  <c r="H651" i="1" s="1"/>
  <c r="I359" i="1"/>
  <c r="I361" i="1" s="1"/>
  <c r="H624" i="1" s="1"/>
  <c r="J624" i="1" s="1"/>
  <c r="J282" i="1"/>
  <c r="J330" i="1" s="1"/>
  <c r="J344" i="1" s="1"/>
  <c r="J301" i="1"/>
  <c r="J320" i="1"/>
  <c r="K282" i="1"/>
  <c r="K301" i="1"/>
  <c r="K320" i="1"/>
  <c r="L268" i="1"/>
  <c r="L282" i="1" s="1"/>
  <c r="E101" i="2"/>
  <c r="L269" i="1"/>
  <c r="E102" i="2"/>
  <c r="L270" i="1"/>
  <c r="E103" i="2" s="1"/>
  <c r="L271" i="1"/>
  <c r="L273" i="1"/>
  <c r="L274" i="1"/>
  <c r="E111" i="2" s="1"/>
  <c r="L275" i="1"/>
  <c r="L276" i="1"/>
  <c r="E113" i="2"/>
  <c r="L277" i="1"/>
  <c r="E114" i="2" s="1"/>
  <c r="C19" i="10"/>
  <c r="L278" i="1"/>
  <c r="C20" i="10"/>
  <c r="L279" i="1"/>
  <c r="L280" i="1"/>
  <c r="L287" i="1"/>
  <c r="L288" i="1"/>
  <c r="L289" i="1"/>
  <c r="L290" i="1"/>
  <c r="L301" i="1" s="1"/>
  <c r="L292" i="1"/>
  <c r="E110" i="2" s="1"/>
  <c r="L293" i="1"/>
  <c r="L294" i="1"/>
  <c r="C17" i="10" s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L326" i="1"/>
  <c r="L327" i="1"/>
  <c r="E106" i="2"/>
  <c r="L252" i="1"/>
  <c r="L253" i="1"/>
  <c r="H25" i="13" s="1"/>
  <c r="L333" i="1"/>
  <c r="L334" i="1"/>
  <c r="E124" i="2" s="1"/>
  <c r="L247" i="1"/>
  <c r="C122" i="2"/>
  <c r="L328" i="1"/>
  <c r="E122" i="2" s="1"/>
  <c r="E136" i="2" s="1"/>
  <c r="F22" i="13"/>
  <c r="C22" i="13"/>
  <c r="C11" i="13"/>
  <c r="C10" i="13"/>
  <c r="C9" i="13"/>
  <c r="L353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C18" i="12"/>
  <c r="B22" i="12"/>
  <c r="A22" i="12" s="1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3" i="1" s="1"/>
  <c r="C131" i="2" s="1"/>
  <c r="L390" i="1"/>
  <c r="L391" i="1"/>
  <c r="L392" i="1"/>
  <c r="L395" i="1"/>
  <c r="L399" i="1" s="1"/>
  <c r="C132" i="2" s="1"/>
  <c r="L396" i="1"/>
  <c r="L397" i="1"/>
  <c r="L398" i="1"/>
  <c r="L258" i="1"/>
  <c r="J52" i="1"/>
  <c r="J104" i="1" s="1"/>
  <c r="J185" i="1" s="1"/>
  <c r="G51" i="2"/>
  <c r="G53" i="2"/>
  <c r="G54" i="2"/>
  <c r="G69" i="2"/>
  <c r="G70" i="2"/>
  <c r="G61" i="2"/>
  <c r="G62" i="2" s="1"/>
  <c r="G73" i="2" s="1"/>
  <c r="G88" i="2"/>
  <c r="G89" i="2"/>
  <c r="G90" i="2"/>
  <c r="G95" i="2"/>
  <c r="F2" i="11"/>
  <c r="L603" i="1"/>
  <c r="H653" i="1" s="1"/>
  <c r="I653" i="1" s="1"/>
  <c r="L602" i="1"/>
  <c r="G653" i="1"/>
  <c r="L601" i="1"/>
  <c r="C40" i="10"/>
  <c r="F52" i="1"/>
  <c r="C48" i="2" s="1"/>
  <c r="C55" i="2" s="1"/>
  <c r="G52" i="1"/>
  <c r="G104" i="1" s="1"/>
  <c r="G185" i="1" s="1"/>
  <c r="G618" i="1" s="1"/>
  <c r="J618" i="1" s="1"/>
  <c r="D48" i="2"/>
  <c r="D55" i="2" s="1"/>
  <c r="H52" i="1"/>
  <c r="H104" i="1" s="1"/>
  <c r="I52" i="1"/>
  <c r="I104" i="1" s="1"/>
  <c r="F71" i="1"/>
  <c r="C49" i="2"/>
  <c r="F86" i="1"/>
  <c r="C50" i="2" s="1"/>
  <c r="C54" i="2" s="1"/>
  <c r="F103" i="1"/>
  <c r="G103" i="1"/>
  <c r="H71" i="1"/>
  <c r="E49" i="2" s="1"/>
  <c r="H86" i="1"/>
  <c r="E50" i="2" s="1"/>
  <c r="H103" i="1"/>
  <c r="I103" i="1"/>
  <c r="J103" i="1"/>
  <c r="F113" i="1"/>
  <c r="F128" i="1"/>
  <c r="F132" i="1" s="1"/>
  <c r="G113" i="1"/>
  <c r="G132" i="1" s="1"/>
  <c r="G128" i="1"/>
  <c r="H113" i="1"/>
  <c r="H128" i="1"/>
  <c r="I113" i="1"/>
  <c r="I132" i="1" s="1"/>
  <c r="I128" i="1"/>
  <c r="J113" i="1"/>
  <c r="J132" i="1"/>
  <c r="J128" i="1"/>
  <c r="F139" i="1"/>
  <c r="F154" i="1"/>
  <c r="G139" i="1"/>
  <c r="G161" i="1" s="1"/>
  <c r="D77" i="2"/>
  <c r="G154" i="1"/>
  <c r="H139" i="1"/>
  <c r="E77" i="2" s="1"/>
  <c r="E83" i="2" s="1"/>
  <c r="H154" i="1"/>
  <c r="I139" i="1"/>
  <c r="I154" i="1"/>
  <c r="I161" i="1" s="1"/>
  <c r="L242" i="1"/>
  <c r="L324" i="1"/>
  <c r="C23" i="10" s="1"/>
  <c r="L246" i="1"/>
  <c r="L260" i="1"/>
  <c r="C134" i="2" s="1"/>
  <c r="L261" i="1"/>
  <c r="L341" i="1"/>
  <c r="E134" i="2" s="1"/>
  <c r="L342" i="1"/>
  <c r="I655" i="1"/>
  <c r="I660" i="1"/>
  <c r="I659" i="1"/>
  <c r="C6" i="10"/>
  <c r="C5" i="10"/>
  <c r="C42" i="10"/>
  <c r="L366" i="1"/>
  <c r="L367" i="1"/>
  <c r="L368" i="1"/>
  <c r="L369" i="1"/>
  <c r="F122" i="2" s="1"/>
  <c r="F136" i="2" s="1"/>
  <c r="L370" i="1"/>
  <c r="L374" i="1" s="1"/>
  <c r="G626" i="1" s="1"/>
  <c r="J626" i="1" s="1"/>
  <c r="L371" i="1"/>
  <c r="L372" i="1"/>
  <c r="B2" i="10"/>
  <c r="L336" i="1"/>
  <c r="E126" i="2"/>
  <c r="L337" i="1"/>
  <c r="E127" i="2"/>
  <c r="L338" i="1"/>
  <c r="E129" i="2"/>
  <c r="L339" i="1"/>
  <c r="L343" i="1" s="1"/>
  <c r="K343" i="1"/>
  <c r="L511" i="1"/>
  <c r="F539" i="1" s="1"/>
  <c r="L512" i="1"/>
  <c r="F540" i="1" s="1"/>
  <c r="L513" i="1"/>
  <c r="F541" i="1"/>
  <c r="L516" i="1"/>
  <c r="G539" i="1"/>
  <c r="L517" i="1"/>
  <c r="G540" i="1"/>
  <c r="L518" i="1"/>
  <c r="L519" i="1" s="1"/>
  <c r="G541" i="1"/>
  <c r="G542" i="1" s="1"/>
  <c r="L521" i="1"/>
  <c r="H539" i="1" s="1"/>
  <c r="L522" i="1"/>
  <c r="H540" i="1" s="1"/>
  <c r="L523" i="1"/>
  <c r="H541" i="1"/>
  <c r="L526" i="1"/>
  <c r="L529" i="1" s="1"/>
  <c r="L527" i="1"/>
  <c r="I540" i="1"/>
  <c r="L528" i="1"/>
  <c r="I541" i="1"/>
  <c r="L531" i="1"/>
  <c r="J539" i="1" s="1"/>
  <c r="J542" i="1" s="1"/>
  <c r="L534" i="1"/>
  <c r="L532" i="1"/>
  <c r="J540" i="1"/>
  <c r="L533" i="1"/>
  <c r="K262" i="1"/>
  <c r="J262" i="1"/>
  <c r="I262" i="1"/>
  <c r="H262" i="1"/>
  <c r="G262" i="1"/>
  <c r="F262" i="1"/>
  <c r="L262" i="1" s="1"/>
  <c r="A1" i="2"/>
  <c r="A2" i="2"/>
  <c r="C9" i="2"/>
  <c r="D9" i="2"/>
  <c r="D10" i="2"/>
  <c r="D12" i="2"/>
  <c r="D13" i="2"/>
  <c r="D14" i="2"/>
  <c r="D16" i="2"/>
  <c r="D17" i="2"/>
  <c r="D18" i="2"/>
  <c r="D19" i="2"/>
  <c r="E9" i="2"/>
  <c r="E19" i="2" s="1"/>
  <c r="F9" i="2"/>
  <c r="F19" i="2" s="1"/>
  <c r="I431" i="1"/>
  <c r="C10" i="2"/>
  <c r="E10" i="2"/>
  <c r="F10" i="2"/>
  <c r="I432" i="1"/>
  <c r="J10" i="1"/>
  <c r="G10" i="2"/>
  <c r="C11" i="2"/>
  <c r="C12" i="2"/>
  <c r="E12" i="2"/>
  <c r="F12" i="2"/>
  <c r="I433" i="1"/>
  <c r="J12" i="1" s="1"/>
  <c r="G12" i="2" s="1"/>
  <c r="C13" i="2"/>
  <c r="E13" i="2"/>
  <c r="F13" i="2"/>
  <c r="I434" i="1"/>
  <c r="I438" i="1" s="1"/>
  <c r="G632" i="1" s="1"/>
  <c r="J13" i="1"/>
  <c r="G13" i="2"/>
  <c r="C14" i="2"/>
  <c r="E14" i="2"/>
  <c r="F14" i="2"/>
  <c r="I435" i="1"/>
  <c r="J14" i="1" s="1"/>
  <c r="G14" i="2" s="1"/>
  <c r="F15" i="2"/>
  <c r="C16" i="2"/>
  <c r="E16" i="2"/>
  <c r="F16" i="2"/>
  <c r="C17" i="2"/>
  <c r="E17" i="2"/>
  <c r="F17" i="2"/>
  <c r="I436" i="1"/>
  <c r="J17" i="1"/>
  <c r="G17" i="2" s="1"/>
  <c r="C18" i="2"/>
  <c r="E18" i="2"/>
  <c r="F18" i="2"/>
  <c r="I437" i="1"/>
  <c r="J18" i="1"/>
  <c r="G18" i="2"/>
  <c r="C22" i="2"/>
  <c r="C32" i="2" s="1"/>
  <c r="C23" i="2"/>
  <c r="C24" i="2"/>
  <c r="C25" i="2"/>
  <c r="C26" i="2"/>
  <c r="C27" i="2"/>
  <c r="C28" i="2"/>
  <c r="C29" i="2"/>
  <c r="C30" i="2"/>
  <c r="C31" i="2"/>
  <c r="D22" i="2"/>
  <c r="D32" i="2" s="1"/>
  <c r="D23" i="2"/>
  <c r="D24" i="2"/>
  <c r="D25" i="2"/>
  <c r="D28" i="2"/>
  <c r="D29" i="2"/>
  <c r="D30" i="2"/>
  <c r="D31" i="2"/>
  <c r="E22" i="2"/>
  <c r="F22" i="2"/>
  <c r="I440" i="1"/>
  <c r="E23" i="2"/>
  <c r="F23" i="2"/>
  <c r="F32" i="2" s="1"/>
  <c r="I441" i="1"/>
  <c r="I444" i="1" s="1"/>
  <c r="E24" i="2"/>
  <c r="F24" i="2"/>
  <c r="I442" i="1"/>
  <c r="J25" i="1"/>
  <c r="G24" i="2" s="1"/>
  <c r="E25" i="2"/>
  <c r="F25" i="2"/>
  <c r="F26" i="2"/>
  <c r="F27" i="2"/>
  <c r="E28" i="2"/>
  <c r="E32" i="2" s="1"/>
  <c r="F28" i="2"/>
  <c r="E29" i="2"/>
  <c r="F29" i="2"/>
  <c r="E30" i="2"/>
  <c r="F30" i="2"/>
  <c r="E31" i="2"/>
  <c r="F31" i="2"/>
  <c r="I443" i="1"/>
  <c r="J32" i="1"/>
  <c r="G31" i="2"/>
  <c r="C34" i="2"/>
  <c r="C42" i="2" s="1"/>
  <c r="D34" i="2"/>
  <c r="D42" i="2" s="1"/>
  <c r="E34" i="2"/>
  <c r="F34" i="2"/>
  <c r="F42" i="2" s="1"/>
  <c r="F43" i="2" s="1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/>
  <c r="G37" i="2"/>
  <c r="C38" i="2"/>
  <c r="D38" i="2"/>
  <c r="E38" i="2"/>
  <c r="F38" i="2"/>
  <c r="I448" i="1"/>
  <c r="J40" i="1"/>
  <c r="G39" i="2" s="1"/>
  <c r="C40" i="2"/>
  <c r="D40" i="2"/>
  <c r="E40" i="2"/>
  <c r="F40" i="2"/>
  <c r="I449" i="1"/>
  <c r="C41" i="2"/>
  <c r="D41" i="2"/>
  <c r="E41" i="2"/>
  <c r="E42" i="2" s="1"/>
  <c r="F41" i="2"/>
  <c r="C51" i="2"/>
  <c r="D51" i="2"/>
  <c r="E51" i="2"/>
  <c r="F51" i="2"/>
  <c r="F53" i="2"/>
  <c r="F54" i="2" s="1"/>
  <c r="F55" i="2" s="1"/>
  <c r="D52" i="2"/>
  <c r="C53" i="2"/>
  <c r="D53" i="2"/>
  <c r="E53" i="2"/>
  <c r="D61" i="2"/>
  <c r="D62" i="2" s="1"/>
  <c r="D73" i="2" s="1"/>
  <c r="E61" i="2"/>
  <c r="E62" i="2" s="1"/>
  <c r="E73" i="2" s="1"/>
  <c r="F61" i="2"/>
  <c r="F62" i="2"/>
  <c r="C64" i="2"/>
  <c r="C65" i="2"/>
  <c r="C66" i="2"/>
  <c r="C67" i="2"/>
  <c r="C68" i="2"/>
  <c r="C69" i="2"/>
  <c r="C70" i="2"/>
  <c r="C73" i="2" s="1"/>
  <c r="F64" i="2"/>
  <c r="F65" i="2"/>
  <c r="E68" i="2"/>
  <c r="E69" i="2"/>
  <c r="E70" i="2"/>
  <c r="F68" i="2"/>
  <c r="D69" i="2"/>
  <c r="D70" i="2"/>
  <c r="F69" i="2"/>
  <c r="F70" i="2"/>
  <c r="F73" i="2" s="1"/>
  <c r="C71" i="2"/>
  <c r="D71" i="2"/>
  <c r="E71" i="2"/>
  <c r="C72" i="2"/>
  <c r="E72" i="2"/>
  <c r="C79" i="2"/>
  <c r="E79" i="2"/>
  <c r="F79" i="2"/>
  <c r="C80" i="2"/>
  <c r="D80" i="2"/>
  <c r="E80" i="2"/>
  <c r="F80" i="2"/>
  <c r="F83" i="2" s="1"/>
  <c r="C81" i="2"/>
  <c r="C83" i="2" s="1"/>
  <c r="D81" i="2"/>
  <c r="D83" i="2" s="1"/>
  <c r="E81" i="2"/>
  <c r="F81" i="2"/>
  <c r="C82" i="2"/>
  <c r="C85" i="2"/>
  <c r="F85" i="2"/>
  <c r="C86" i="2"/>
  <c r="F86" i="2"/>
  <c r="D88" i="2"/>
  <c r="E88" i="2"/>
  <c r="E95" i="2" s="1"/>
  <c r="F88" i="2"/>
  <c r="F95" i="2" s="1"/>
  <c r="C89" i="2"/>
  <c r="C95" i="2" s="1"/>
  <c r="D89" i="2"/>
  <c r="D95" i="2" s="1"/>
  <c r="E89" i="2"/>
  <c r="E90" i="2"/>
  <c r="E91" i="2"/>
  <c r="E92" i="2"/>
  <c r="E93" i="2"/>
  <c r="E94" i="2"/>
  <c r="F89" i="2"/>
  <c r="C90" i="2"/>
  <c r="D90" i="2"/>
  <c r="C91" i="2"/>
  <c r="D91" i="2"/>
  <c r="F91" i="2"/>
  <c r="C92" i="2"/>
  <c r="D92" i="2"/>
  <c r="F92" i="2"/>
  <c r="C93" i="2"/>
  <c r="D93" i="2"/>
  <c r="F93" i="2"/>
  <c r="C94" i="2"/>
  <c r="D94" i="2"/>
  <c r="F94" i="2"/>
  <c r="C105" i="2"/>
  <c r="E105" i="2"/>
  <c r="D107" i="2"/>
  <c r="D137" i="2" s="1"/>
  <c r="F107" i="2"/>
  <c r="G107" i="2"/>
  <c r="F120" i="2"/>
  <c r="G120" i="2"/>
  <c r="F126" i="2"/>
  <c r="K411" i="1"/>
  <c r="K419" i="1"/>
  <c r="K426" i="1"/>
  <c r="G126" i="2"/>
  <c r="G136" i="2" s="1"/>
  <c r="G137" i="2" s="1"/>
  <c r="K425" i="1"/>
  <c r="L255" i="1"/>
  <c r="C127" i="2"/>
  <c r="L256" i="1"/>
  <c r="C128" i="2"/>
  <c r="L257" i="1"/>
  <c r="C129" i="2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E149" i="2"/>
  <c r="F149" i="2"/>
  <c r="G149" i="2"/>
  <c r="B150" i="2"/>
  <c r="C150" i="2"/>
  <c r="G150" i="2" s="1"/>
  <c r="D150" i="2"/>
  <c r="E150" i="2"/>
  <c r="F150" i="2"/>
  <c r="B151" i="2"/>
  <c r="C151" i="2"/>
  <c r="D151" i="2"/>
  <c r="E151" i="2"/>
  <c r="F151" i="2"/>
  <c r="G151" i="2"/>
  <c r="B152" i="2"/>
  <c r="C152" i="2"/>
  <c r="G152" i="2" s="1"/>
  <c r="D152" i="2"/>
  <c r="E152" i="2"/>
  <c r="F152" i="2"/>
  <c r="F490" i="1"/>
  <c r="G490" i="1"/>
  <c r="K490" i="1" s="1"/>
  <c r="C153" i="2"/>
  <c r="H490" i="1"/>
  <c r="D153" i="2"/>
  <c r="I490" i="1"/>
  <c r="E153" i="2"/>
  <c r="J490" i="1"/>
  <c r="F153" i="2" s="1"/>
  <c r="B154" i="2"/>
  <c r="C154" i="2"/>
  <c r="D154" i="2"/>
  <c r="E154" i="2"/>
  <c r="F154" i="2"/>
  <c r="G154" i="2"/>
  <c r="B155" i="2"/>
  <c r="G155" i="2" s="1"/>
  <c r="C155" i="2"/>
  <c r="D155" i="2"/>
  <c r="E155" i="2"/>
  <c r="F155" i="2"/>
  <c r="F493" i="1"/>
  <c r="B156" i="2"/>
  <c r="G493" i="1"/>
  <c r="H493" i="1"/>
  <c r="K493" i="1" s="1"/>
  <c r="D156" i="2"/>
  <c r="I493" i="1"/>
  <c r="E156" i="2"/>
  <c r="G156" i="2" s="1"/>
  <c r="J493" i="1"/>
  <c r="F156" i="2"/>
  <c r="F19" i="1"/>
  <c r="G607" i="1"/>
  <c r="G19" i="1"/>
  <c r="G608" i="1"/>
  <c r="H19" i="1"/>
  <c r="G609" i="1"/>
  <c r="J609" i="1" s="1"/>
  <c r="I19" i="1"/>
  <c r="G610" i="1"/>
  <c r="J610" i="1" s="1"/>
  <c r="F33" i="1"/>
  <c r="F44" i="1" s="1"/>
  <c r="H607" i="1" s="1"/>
  <c r="J607" i="1" s="1"/>
  <c r="G33" i="1"/>
  <c r="G44" i="1" s="1"/>
  <c r="H608" i="1" s="1"/>
  <c r="J608" i="1" s="1"/>
  <c r="H33" i="1"/>
  <c r="I33" i="1"/>
  <c r="F43" i="1"/>
  <c r="G43" i="1"/>
  <c r="G613" i="1" s="1"/>
  <c r="H43" i="1"/>
  <c r="H44" i="1"/>
  <c r="H609" i="1" s="1"/>
  <c r="I43" i="1"/>
  <c r="I44" i="1" s="1"/>
  <c r="H610" i="1" s="1"/>
  <c r="G615" i="1"/>
  <c r="J615" i="1" s="1"/>
  <c r="F169" i="1"/>
  <c r="I169" i="1"/>
  <c r="F175" i="1"/>
  <c r="F184" i="1" s="1"/>
  <c r="G175" i="1"/>
  <c r="G184" i="1"/>
  <c r="H175" i="1"/>
  <c r="I175" i="1"/>
  <c r="J175" i="1"/>
  <c r="G635" i="1" s="1"/>
  <c r="J184" i="1"/>
  <c r="F180" i="1"/>
  <c r="G180" i="1"/>
  <c r="H180" i="1"/>
  <c r="I180" i="1"/>
  <c r="I184" i="1"/>
  <c r="F203" i="1"/>
  <c r="F249" i="1" s="1"/>
  <c r="F263" i="1" s="1"/>
  <c r="G203" i="1"/>
  <c r="G249" i="1" s="1"/>
  <c r="G263" i="1" s="1"/>
  <c r="H203" i="1"/>
  <c r="I203" i="1"/>
  <c r="J203" i="1"/>
  <c r="K203" i="1"/>
  <c r="F221" i="1"/>
  <c r="G221" i="1"/>
  <c r="H221" i="1"/>
  <c r="I221" i="1"/>
  <c r="I249" i="1"/>
  <c r="I263" i="1"/>
  <c r="J221" i="1"/>
  <c r="K221" i="1"/>
  <c r="F239" i="1"/>
  <c r="G239" i="1"/>
  <c r="H239" i="1"/>
  <c r="I239" i="1"/>
  <c r="J239" i="1"/>
  <c r="K239" i="1"/>
  <c r="F248" i="1"/>
  <c r="G248" i="1"/>
  <c r="H248" i="1"/>
  <c r="H249" i="1" s="1"/>
  <c r="H263" i="1" s="1"/>
  <c r="I248" i="1"/>
  <c r="L248" i="1" s="1"/>
  <c r="J248" i="1"/>
  <c r="J249" i="1" s="1"/>
  <c r="K248" i="1"/>
  <c r="K249" i="1" s="1"/>
  <c r="K263" i="1" s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I330" i="1" s="1"/>
  <c r="I344" i="1" s="1"/>
  <c r="J329" i="1"/>
  <c r="K329" i="1"/>
  <c r="K330" i="1" s="1"/>
  <c r="K344" i="1" s="1"/>
  <c r="F354" i="1"/>
  <c r="G354" i="1"/>
  <c r="H354" i="1"/>
  <c r="I354" i="1"/>
  <c r="G624" i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G400" i="1" s="1"/>
  <c r="H635" i="1" s="1"/>
  <c r="H385" i="1"/>
  <c r="I385" i="1"/>
  <c r="F393" i="1"/>
  <c r="G393" i="1"/>
  <c r="H393" i="1"/>
  <c r="I393" i="1"/>
  <c r="F399" i="1"/>
  <c r="G399" i="1"/>
  <c r="H399" i="1"/>
  <c r="H400" i="1" s="1"/>
  <c r="H634" i="1" s="1"/>
  <c r="J634" i="1" s="1"/>
  <c r="I399" i="1"/>
  <c r="I400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G411" i="1"/>
  <c r="G426" i="1" s="1"/>
  <c r="H411" i="1"/>
  <c r="I411" i="1"/>
  <c r="I426" i="1" s="1"/>
  <c r="J411" i="1"/>
  <c r="J426" i="1" s="1"/>
  <c r="L413" i="1"/>
  <c r="L414" i="1"/>
  <c r="L415" i="1"/>
  <c r="L416" i="1"/>
  <c r="L417" i="1"/>
  <c r="L418" i="1"/>
  <c r="L419" i="1"/>
  <c r="F419" i="1"/>
  <c r="F426" i="1"/>
  <c r="G419" i="1"/>
  <c r="H419" i="1"/>
  <c r="I419" i="1"/>
  <c r="J419" i="1"/>
  <c r="L421" i="1"/>
  <c r="L422" i="1"/>
  <c r="L423" i="1"/>
  <c r="L424" i="1"/>
  <c r="F425" i="1"/>
  <c r="G425" i="1"/>
  <c r="H425" i="1"/>
  <c r="H426" i="1" s="1"/>
  <c r="I425" i="1"/>
  <c r="J425" i="1"/>
  <c r="L425" i="1"/>
  <c r="F438" i="1"/>
  <c r="G629" i="1"/>
  <c r="G438" i="1"/>
  <c r="G630" i="1" s="1"/>
  <c r="J630" i="1" s="1"/>
  <c r="H438" i="1"/>
  <c r="G631" i="1" s="1"/>
  <c r="J631" i="1" s="1"/>
  <c r="F444" i="1"/>
  <c r="F451" i="1" s="1"/>
  <c r="H629" i="1" s="1"/>
  <c r="J629" i="1" s="1"/>
  <c r="G444" i="1"/>
  <c r="G451" i="1" s="1"/>
  <c r="H630" i="1" s="1"/>
  <c r="H444" i="1"/>
  <c r="H451" i="1" s="1"/>
  <c r="H631" i="1" s="1"/>
  <c r="F450" i="1"/>
  <c r="G450" i="1"/>
  <c r="H450" i="1"/>
  <c r="F460" i="1"/>
  <c r="F466" i="1" s="1"/>
  <c r="H612" i="1" s="1"/>
  <c r="J612" i="1" s="1"/>
  <c r="G460" i="1"/>
  <c r="H460" i="1"/>
  <c r="H466" i="1" s="1"/>
  <c r="H614" i="1" s="1"/>
  <c r="J614" i="1" s="1"/>
  <c r="I460" i="1"/>
  <c r="J460" i="1"/>
  <c r="J466" i="1" s="1"/>
  <c r="H616" i="1" s="1"/>
  <c r="F464" i="1"/>
  <c r="G464" i="1"/>
  <c r="H464" i="1"/>
  <c r="I464" i="1"/>
  <c r="J464" i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35" i="1" s="1"/>
  <c r="I514" i="1"/>
  <c r="J514" i="1"/>
  <c r="J535" i="1" s="1"/>
  <c r="K514" i="1"/>
  <c r="K535" i="1" s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I535" i="1" s="1"/>
  <c r="J534" i="1"/>
  <c r="K534" i="1"/>
  <c r="L547" i="1"/>
  <c r="L548" i="1"/>
  <c r="L549" i="1"/>
  <c r="F550" i="1"/>
  <c r="F561" i="1" s="1"/>
  <c r="G550" i="1"/>
  <c r="H550" i="1"/>
  <c r="I550" i="1"/>
  <c r="J550" i="1"/>
  <c r="J561" i="1" s="1"/>
  <c r="K550" i="1"/>
  <c r="K561" i="1" s="1"/>
  <c r="L550" i="1"/>
  <c r="L552" i="1"/>
  <c r="L553" i="1"/>
  <c r="L555" i="1" s="1"/>
  <c r="L554" i="1"/>
  <c r="F555" i="1"/>
  <c r="G555" i="1"/>
  <c r="G561" i="1" s="1"/>
  <c r="H555" i="1"/>
  <c r="I555" i="1"/>
  <c r="J555" i="1"/>
  <c r="K555" i="1"/>
  <c r="L557" i="1"/>
  <c r="L558" i="1"/>
  <c r="L560" i="1" s="1"/>
  <c r="L559" i="1"/>
  <c r="F560" i="1"/>
  <c r="G560" i="1"/>
  <c r="H560" i="1"/>
  <c r="H561" i="1" s="1"/>
  <c r="I560" i="1"/>
  <c r="I561" i="1" s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8" i="1" s="1"/>
  <c r="G637" i="1" s="1"/>
  <c r="J637" i="1" s="1"/>
  <c r="K586" i="1"/>
  <c r="K587" i="1"/>
  <c r="H588" i="1"/>
  <c r="H639" i="1" s="1"/>
  <c r="J639" i="1" s="1"/>
  <c r="I588" i="1"/>
  <c r="H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H617" i="1"/>
  <c r="H618" i="1"/>
  <c r="H619" i="1"/>
  <c r="H620" i="1"/>
  <c r="H621" i="1"/>
  <c r="H622" i="1"/>
  <c r="H623" i="1"/>
  <c r="H625" i="1"/>
  <c r="H626" i="1"/>
  <c r="H627" i="1"/>
  <c r="H628" i="1"/>
  <c r="G633" i="1"/>
  <c r="J633" i="1" s="1"/>
  <c r="G634" i="1"/>
  <c r="G642" i="1"/>
  <c r="H642" i="1"/>
  <c r="J642" i="1" s="1"/>
  <c r="G643" i="1"/>
  <c r="J643" i="1" s="1"/>
  <c r="H643" i="1"/>
  <c r="G644" i="1"/>
  <c r="H644" i="1"/>
  <c r="J644" i="1" s="1"/>
  <c r="G645" i="1"/>
  <c r="J645" i="1" s="1"/>
  <c r="H645" i="1"/>
  <c r="C156" i="2"/>
  <c r="J541" i="1"/>
  <c r="E135" i="2"/>
  <c r="J23" i="1"/>
  <c r="G22" i="2" s="1"/>
  <c r="B153" i="2"/>
  <c r="G153" i="2" s="1"/>
  <c r="I539" i="1"/>
  <c r="I542" i="1" s="1"/>
  <c r="F48" i="2"/>
  <c r="C124" i="2"/>
  <c r="C123" i="2"/>
  <c r="C25" i="10"/>
  <c r="C32" i="10"/>
  <c r="G31" i="13"/>
  <c r="E116" i="2"/>
  <c r="E115" i="2"/>
  <c r="G535" i="1"/>
  <c r="H132" i="1"/>
  <c r="G639" i="1"/>
  <c r="G641" i="1"/>
  <c r="E13" i="13"/>
  <c r="C13" i="13" s="1"/>
  <c r="C101" i="2"/>
  <c r="C115" i="2"/>
  <c r="C117" i="2"/>
  <c r="E123" i="2"/>
  <c r="C16" i="10"/>
  <c r="A40" i="12"/>
  <c r="E117" i="2"/>
  <c r="C13" i="10"/>
  <c r="E104" i="2"/>
  <c r="I466" i="1"/>
  <c r="H615" i="1"/>
  <c r="G466" i="1"/>
  <c r="H613" i="1" s="1"/>
  <c r="K541" i="1"/>
  <c r="F535" i="1"/>
  <c r="F653" i="1"/>
  <c r="A13" i="12"/>
  <c r="F77" i="2"/>
  <c r="C19" i="2"/>
  <c r="G614" i="1"/>
  <c r="G612" i="1"/>
  <c r="H184" i="1"/>
  <c r="D54" i="2"/>
  <c r="F161" i="1"/>
  <c r="C77" i="2"/>
  <c r="F104" i="1"/>
  <c r="J41" i="1"/>
  <c r="G40" i="2" s="1"/>
  <c r="J9" i="1"/>
  <c r="D29" i="13"/>
  <c r="C29" i="13" s="1"/>
  <c r="J635" i="1" l="1"/>
  <c r="J613" i="1"/>
  <c r="E43" i="2"/>
  <c r="K540" i="1"/>
  <c r="F542" i="1"/>
  <c r="K539" i="1"/>
  <c r="K542" i="1" s="1"/>
  <c r="C39" i="10"/>
  <c r="C38" i="10"/>
  <c r="I185" i="1"/>
  <c r="G620" i="1" s="1"/>
  <c r="J620" i="1" s="1"/>
  <c r="C130" i="2"/>
  <c r="C133" i="2" s="1"/>
  <c r="L400" i="1"/>
  <c r="J263" i="1"/>
  <c r="H638" i="1"/>
  <c r="J638" i="1" s="1"/>
  <c r="C96" i="2"/>
  <c r="F96" i="2"/>
  <c r="E107" i="2"/>
  <c r="E137" i="2" s="1"/>
  <c r="H654" i="1"/>
  <c r="F137" i="2"/>
  <c r="H542" i="1"/>
  <c r="D96" i="2"/>
  <c r="C8" i="13"/>
  <c r="E33" i="13"/>
  <c r="D35" i="13" s="1"/>
  <c r="J19" i="1"/>
  <c r="G611" i="1" s="1"/>
  <c r="L561" i="1"/>
  <c r="E54" i="2"/>
  <c r="L330" i="1"/>
  <c r="L344" i="1" s="1"/>
  <c r="G623" i="1" s="1"/>
  <c r="J623" i="1" s="1"/>
  <c r="C136" i="2"/>
  <c r="D43" i="2"/>
  <c r="F185" i="1"/>
  <c r="G617" i="1" s="1"/>
  <c r="J617" i="1" s="1"/>
  <c r="C107" i="2"/>
  <c r="J43" i="1"/>
  <c r="G36" i="2"/>
  <c r="G42" i="2" s="1"/>
  <c r="C43" i="2"/>
  <c r="H33" i="13"/>
  <c r="C25" i="13"/>
  <c r="G636" i="1"/>
  <c r="G621" i="1"/>
  <c r="J621" i="1" s="1"/>
  <c r="E120" i="2"/>
  <c r="J641" i="1"/>
  <c r="F651" i="1"/>
  <c r="I651" i="1" s="1"/>
  <c r="L524" i="1"/>
  <c r="L514" i="1"/>
  <c r="L535" i="1" s="1"/>
  <c r="F31" i="13"/>
  <c r="F33" i="13" s="1"/>
  <c r="D12" i="13"/>
  <c r="C12" i="13" s="1"/>
  <c r="L203" i="1"/>
  <c r="C26" i="10"/>
  <c r="L354" i="1"/>
  <c r="H161" i="1"/>
  <c r="H185" i="1" s="1"/>
  <c r="G619" i="1" s="1"/>
  <c r="J619" i="1" s="1"/>
  <c r="C10" i="10"/>
  <c r="H652" i="1"/>
  <c r="J24" i="1"/>
  <c r="G23" i="2" s="1"/>
  <c r="G32" i="2" s="1"/>
  <c r="E48" i="2"/>
  <c r="G48" i="2"/>
  <c r="G55" i="2" s="1"/>
  <c r="G96" i="2" s="1"/>
  <c r="G9" i="2"/>
  <c r="G19" i="2" s="1"/>
  <c r="C12" i="10"/>
  <c r="G651" i="1"/>
  <c r="C35" i="10"/>
  <c r="E112" i="2"/>
  <c r="D5" i="13"/>
  <c r="C113" i="2"/>
  <c r="D15" i="13"/>
  <c r="C15" i="13" s="1"/>
  <c r="C29" i="10"/>
  <c r="I450" i="1"/>
  <c r="I451" i="1" s="1"/>
  <c r="H632" i="1" s="1"/>
  <c r="J632" i="1" s="1"/>
  <c r="L604" i="1"/>
  <c r="C11" i="10"/>
  <c r="G652" i="1"/>
  <c r="I652" i="1" s="1"/>
  <c r="D6" i="13"/>
  <c r="C6" i="13" s="1"/>
  <c r="G640" i="1"/>
  <c r="J640" i="1" s="1"/>
  <c r="C24" i="10"/>
  <c r="C110" i="2"/>
  <c r="C106" i="2"/>
  <c r="H662" i="1" l="1"/>
  <c r="H657" i="1"/>
  <c r="E55" i="2"/>
  <c r="E96" i="2" s="1"/>
  <c r="C137" i="2"/>
  <c r="G654" i="1"/>
  <c r="C28" i="10"/>
  <c r="C120" i="2"/>
  <c r="C5" i="13"/>
  <c r="D33" i="13"/>
  <c r="D36" i="13" s="1"/>
  <c r="D31" i="13"/>
  <c r="C31" i="13" s="1"/>
  <c r="G625" i="1"/>
  <c r="J625" i="1" s="1"/>
  <c r="C27" i="10"/>
  <c r="J636" i="1"/>
  <c r="G43" i="2"/>
  <c r="G616" i="1"/>
  <c r="J616" i="1" s="1"/>
  <c r="J44" i="1"/>
  <c r="H611" i="1" s="1"/>
  <c r="J611" i="1" s="1"/>
  <c r="D39" i="10"/>
  <c r="D24" i="10"/>
  <c r="J33" i="1"/>
  <c r="G627" i="1"/>
  <c r="J627" i="1" s="1"/>
  <c r="H636" i="1"/>
  <c r="C36" i="10"/>
  <c r="C41" i="10"/>
  <c r="D38" i="10" s="1"/>
  <c r="F650" i="1"/>
  <c r="L249" i="1"/>
  <c r="L263" i="1" s="1"/>
  <c r="G622" i="1" s="1"/>
  <c r="J622" i="1" s="1"/>
  <c r="C30" i="10" l="1"/>
  <c r="D19" i="10"/>
  <c r="D20" i="10"/>
  <c r="D22" i="10"/>
  <c r="D16" i="10"/>
  <c r="D15" i="10"/>
  <c r="D23" i="10"/>
  <c r="D13" i="10"/>
  <c r="D17" i="10"/>
  <c r="D21" i="10"/>
  <c r="D18" i="10"/>
  <c r="D25" i="10"/>
  <c r="D10" i="10"/>
  <c r="D12" i="10"/>
  <c r="D35" i="10"/>
  <c r="D27" i="10"/>
  <c r="D36" i="10"/>
  <c r="G662" i="1"/>
  <c r="G657" i="1"/>
  <c r="H646" i="1"/>
  <c r="D11" i="10"/>
  <c r="I650" i="1"/>
  <c r="I654" i="1" s="1"/>
  <c r="F654" i="1"/>
  <c r="D26" i="10"/>
  <c r="D40" i="10"/>
  <c r="D37" i="10"/>
  <c r="F662" i="1" l="1"/>
  <c r="C4" i="10" s="1"/>
  <c r="F657" i="1"/>
  <c r="D41" i="10"/>
  <c r="I662" i="1"/>
  <c r="C7" i="10" s="1"/>
  <c r="I657" i="1"/>
  <c r="D2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27398D16-9D86-40EB-BE5B-8A7EA675F22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61AFB121-2685-42D7-AB44-C1FA7898605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83E0F15-43D2-4FF4-9CA1-6465BB1D81F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B9D839F3-42F8-4A45-9B0E-0B373AE7947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980F653D-3FEF-4284-A5A9-25873FEE8611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5D6FE3D-E755-44E5-8240-F6B7C6D636E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4E8C1373-F691-4765-A6E5-6998F87452D5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3DECA615-8DDF-46FD-939E-CCF48CC973C4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32D8829-DF77-4A20-987E-A48B1F79851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E938CE2-869F-4844-9C49-B13673D5286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313B93F6-DBC0-45A1-B51A-8FC9905BF6EF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91B1EEEE-5FAF-4D8E-8420-D06A425FF3DB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<sst xmlns="http://schemas.openxmlformats.org/spreadsheetml/2006/main" count="3858" uniqueCount="895">
  <si>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</si>
  <si>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</si>
  <si>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</si>
  <si>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</si>
  <si>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</si>
  <si>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</si>
  <si>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</si>
  <si>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</si>
  <si>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</si>
  <si>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</si>
  <si>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</si>
  <si>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</si>
  <si>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</si>
  <si>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</si>
  <si>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</si>
  <si>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</si>
  <si>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</si>
  <si>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</si>
  <si>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</si>
  <si>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</si>
  <si>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</si>
  <si>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</si>
  <si>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</si>
  <si>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</si>
  <si>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</si>
  <si>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</si>
  <si>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</si>
  <si>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</si>
  <si>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</si>
  <si>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</si>
  <si>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</si>
  <si>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</si>
  <si>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</si>
  <si>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</si>
  <si>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</si>
  <si>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</si>
  <si>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</si>
  <si>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</si>
  <si>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</si>
  <si>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</si>
  <si>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</si>
  <si>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</si>
  <si>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</si>
  <si>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</si>
  <si>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</si>
  <si>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</si>
  <si>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</si>
  <si>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</si>
  <si>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</si>
  <si>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</si>
  <si>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</si>
  <si>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</si>
  <si>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</si>
  <si>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</si>
  <si>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</si>
  <si>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</si>
  <si>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</si>
  <si>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</si>
  <si>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</si>
  <si>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</si>
  <si>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</si>
  <si>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</si>
  <si>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</si>
  <si>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</si>
  <si>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</si>
  <si>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</si>
  <si>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</si>
  <si>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</si>
  <si>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</si>
  <si>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</si>
  <si>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</si>
  <si>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</si>
  <si>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</si>
  <si>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</si>
  <si>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</si>
  <si>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</si>
  <si>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</si>
  <si>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</si>
  <si>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</si>
  <si>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</si>
  <si>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</si>
  <si>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</si>
  <si>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</si>
  <si>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</si>
  <si>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</si>
  <si>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</si>
  <si>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</si>
  <si>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</si>
  <si>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</si>
  <si>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</si>
  <si>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</si>
  <si>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</si>
  <si>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</si>
  <si>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</si>
  <si>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</si>
  <si>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</si>
  <si>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</si>
  <si>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</si>
  <si>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</si>
  <si>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</si>
  <si>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</si>
  <si>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</si>
  <si>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</si>
  <si>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</si>
  <si>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</si>
  <si>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</si>
  <si>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</si>
  <si>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</si>
  <si>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</si>
  <si>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</si>
  <si>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</si>
  <si>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</si>
  <si>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</si>
  <si>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</si>
  <si>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</si>
  <si>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</si>
  <si>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</si>
  <si>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</si>
  <si>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</si>
  <si>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</si>
  <si>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</si>
  <si>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</si>
  <si>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</si>
  <si>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</si>
  <si>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</si>
  <si>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</si>
  <si>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</si>
  <si>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</si>
  <si>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</si>
  <si>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</si>
  <si>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</si>
  <si>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</si>
  <si>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</si>
  <si>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</si>
  <si>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</si>
  <si>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</si>
  <si>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</si>
  <si>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</si>
  <si>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</si>
  <si>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</si>
  <si>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</si>
  <si>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</si>
  <si>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</si>
  <si>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</si>
  <si>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</si>
  <si>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</si>
  <si>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</si>
  <si>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</si>
  <si>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</si>
  <si>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</si>
  <si>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</si>
  <si>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</si>
  <si>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</si>
  <si>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</si>
  <si>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</si>
  <si>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</si>
  <si>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</si>
  <si>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</si>
  <si>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</si>
  <si>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</si>
  <si>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</si>
  <si>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</si>
  <si>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</si>
  <si>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</si>
  <si>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</si>
  <si>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</si>
  <si>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</si>
  <si>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</si>
  <si>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</si>
  <si>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</si>
  <si>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</si>
  <si>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</si>
  <si>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</si>
  <si>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</si>
  <si>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</si>
  <si>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</si>
  <si>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</si>
  <si>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</si>
  <si>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</si>
  <si>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</si>
  <si>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</si>
  <si>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</si>
  <si>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</si>
  <si>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</si>
  <si>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</si>
  <si>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</si>
  <si>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</si>
  <si>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</si>
  <si>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</si>
  <si>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</si>
  <si>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</si>
  <si>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</si>
  <si>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</si>
  <si>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</si>
  <si>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</si>
  <si>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</si>
  <si>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</si>
  <si>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</si>
  <si>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</si>
  <si>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</si>
  <si>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</si>
  <si>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</si>
  <si>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</si>
  <si>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</si>
  <si>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</si>
  <si>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</si>
  <si>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</si>
  <si>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</si>
  <si>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</si>
  <si>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</si>
  <si>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</si>
  <si>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</si>
  <si>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</si>
  <si>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</si>
  <si>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</si>
  <si>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</si>
  <si>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</si>
  <si>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</si>
  <si>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</si>
  <si>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</si>
  <si>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</si>
  <si>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</si>
  <si>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</si>
  <si>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</si>
  <si>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</si>
  <si>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</si>
  <si>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</si>
  <si>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</si>
  <si>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</si>
  <si>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</si>
  <si>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</si>
  <si>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</si>
  <si>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</si>
  <si>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</si>
  <si>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</si>
  <si>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</si>
  <si>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</si>
  <si>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</si>
  <si>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</si>
  <si>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</si>
  <si>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</si>
  <si>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</si>
  <si>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</si>
  <si>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</si>
  <si>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</si>
  <si>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</si>
  <si>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</si>
  <si>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</si>
  <si>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</si>
  <si>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</si>
  <si>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</si>
  <si>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</si>
  <si>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</si>
  <si>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</si>
  <si>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</si>
  <si>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</si>
  <si>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</si>
  <si>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</si>
  <si>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</si>
  <si>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</si>
  <si>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</si>
  <si>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</si>
  <si>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</si>
  <si>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</si>
  <si>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</si>
  <si>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</si>
  <si>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</si>
  <si>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</si>
  <si>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</si>
  <si>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</si>
  <si>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</si>
  <si>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</si>
  <si>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</si>
  <si>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</si>
  <si>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</si>
  <si>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</si>
  <si>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</si>
  <si>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</si>
  <si>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</si>
  <si>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</si>
  <si>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</si>
  <si>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</si>
  <si>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</si>
  <si>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</si>
  <si>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</si>
  <si>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</si>
  <si>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</si>
  <si>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</si>
  <si>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</si>
  <si>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</si>
  <si>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</si>
  <si>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</si>
  <si>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</si>
  <si>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</si>
  <si>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</si>
  <si>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</si>
  <si>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</si>
  <si>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</si>
  <si>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</si>
  <si>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</si>
  <si>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</si>
  <si>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</si>
  <si>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</si>
  <si>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</si>
  <si>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</si>
  <si>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</si>
  <si>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</si>
  <si>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</si>
  <si>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</si>
  <si>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</si>
  <si>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</si>
  <si>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</si>
  <si>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</si>
  <si>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</si>
  <si>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</si>
  <si>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</si>
  <si>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</si>
  <si>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</si>
  <si>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</si>
  <si>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</si>
  <si>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</si>
  <si>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</si>
  <si>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</si>
  <si>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</si>
  <si>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</si>
  <si>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</si>
  <si>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</si>
  <si>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</si>
  <si>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</si>
  <si>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</si>
  <si>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</si>
  <si>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</si>
  <si>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</si>
  <si>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</si>
  <si>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</si>
  <si>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</si>
  <si>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</si>
  <si>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</si>
  <si>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</si>
  <si>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</si>
  <si>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</si>
  <si>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</si>
  <si>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</si>
  <si>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</si>
  <si>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</si>
  <si>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</si>
  <si>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</si>
  <si>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</si>
  <si>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</si>
  <si>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</si>
  <si>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</si>
  <si>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</si>
  <si>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</si>
  <si>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</si>
  <si>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</si>
  <si>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</si>
  <si>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</si>
  <si>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</si>
  <si>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</si>
  <si>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</si>
  <si>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</si>
  <si>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</si>
  <si>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</si>
  <si>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</si>
  <si>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</si>
  <si>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</si>
  <si>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</si>
  <si>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</si>
  <si>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</si>
  <si>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</si>
  <si>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</si>
  <si>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</si>
  <si>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</si>
  <si>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</si>
  <si>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</si>
  <si>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</si>
  <si>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</si>
  <si>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</si>
  <si>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</si>
  <si>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</si>
  <si>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</si>
  <si>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</si>
  <si>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</si>
  <si>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</si>
  <si>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</si>
  <si>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</si>
  <si>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</si>
  <si>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</si>
  <si>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</si>
  <si>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</si>
  <si>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</si>
  <si>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</si>
  <si>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</si>
  <si>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</si>
  <si>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</si>
  <si>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</si>
  <si>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</si>
  <si>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</si>
  <si>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</si>
  <si>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</si>
  <si>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</si>
  <si>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</si>
  <si>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</si>
  <si>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</si>
  <si>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</si>
  <si>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</si>
  <si>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</si>
  <si>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</si>
  <si>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</si>
  <si>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</si>
  <si>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</si>
  <si>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</si>
  <si>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</si>
  <si>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</si>
  <si>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</si>
  <si>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</si>
  <si>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</si>
  <si>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</si>
  <si>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</si>
  <si>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</si>
  <si>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</si>
  <si>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</si>
  <si>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</si>
  <si>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</si>
  <si>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</si>
  <si>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</si>
  <si>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</si>
  <si>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</si>
  <si>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</si>
  <si>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</si>
  <si>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</si>
  <si>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</si>
  <si>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</si>
  <si>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</si>
  <si>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</si>
  <si>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</si>
  <si>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</si>
  <si>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</si>
  <si>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</si>
  <si>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</si>
  <si>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</si>
  <si>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</si>
  <si>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</si>
  <si>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</si>
  <si>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</si>
  <si>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</si>
  <si>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</si>
  <si>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</si>
  <si>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</si>
  <si>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</si>
  <si>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</si>
  <si>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</si>
  <si>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</si>
  <si>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</si>
  <si>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</si>
  <si>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</si>
  <si>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</si>
  <si>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</si>
  <si>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</si>
  <si>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</si>
  <si>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</si>
  <si>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</si>
  <si>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</si>
  <si>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</si>
  <si>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</si>
  <si>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</si>
  <si>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</si>
  <si>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</si>
  <si>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</si>
  <si>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</si>
  <si>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</si>
  <si>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</si>
  <si>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</si>
  <si>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</si>
  <si>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</si>
  <si>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</si>
  <si>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</si>
  <si>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</si>
  <si>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</si>
  <si>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</si>
  <si>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</si>
  <si>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</si>
  <si>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</si>
  <si>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</si>
  <si>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</si>
  <si>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</si>
  <si>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</si>
  <si>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</si>
  <si>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</si>
  <si>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</si>
  <si>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</si>
  <si>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</si>
  <si>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</si>
  <si>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</si>
  <si>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</si>
  <si>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</si>
  <si>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</si>
  <si>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</si>
  <si>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</si>
  <si>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</si>
  <si>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</si>
  <si>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</si>
  <si>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</si>
  <si>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</si>
  <si>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</si>
  <si>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</si>
  <si>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</si>
  <si>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</si>
  <si>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</si>
  <si>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</si>
  <si>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</si>
  <si>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</si>
  <si>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</si>
  <si>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</si>
  <si>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</si>
  <si>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</si>
  <si>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</si>
  <si>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</si>
  <si>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</si>
  <si>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</si>
  <si>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</si>
  <si>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</si>
  <si>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</si>
  <si>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</si>
  <si>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</si>
  <si>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</si>
  <si>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</si>
  <si>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</si>
  <si>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</si>
  <si>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</si>
  <si>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</si>
  <si>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</si>
  <si>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</si>
  <si>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</si>
  <si>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</si>
  <si>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</si>
  <si>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</si>
  <si>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</si>
  <si>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</si>
  <si>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</si>
  <si>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</si>
  <si>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</si>
  <si>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</si>
  <si>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</si>
  <si>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</si>
  <si>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</si>
  <si>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</si>
  <si>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</si>
  <si>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</si>
  <si>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</si>
  <si>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</si>
  <si>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</si>
  <si>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</si>
  <si>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</si>
  <si>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</si>
  <si>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</si>
  <si>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</si>
  <si>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</si>
  <si>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</si>
  <si>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</si>
  <si>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</si>
  <si>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</si>
  <si>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</si>
  <si>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</si>
  <si>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</si>
  <si>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</si>
  <si>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</si>
  <si>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</si>
  <si>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</si>
  <si>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</si>
  <si>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</si>
  <si>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</si>
  <si>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</si>
  <si>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</si>
  <si>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</si>
  <si>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</si>
  <si>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</si>
  <si>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</si>
  <si>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</si>
  <si>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</si>
  <si>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</si>
  <si>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</si>
  <si>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</si>
  <si>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</si>
  <si>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</si>
  <si>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</si>
  <si>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</si>
  <si>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</si>
  <si>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</si>
  <si>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</si>
  <si>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</si>
  <si>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</si>
  <si>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</si>
  <si>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</si>
  <si>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</si>
  <si>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</si>
  <si>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</si>
  <si>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</si>
  <si>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</si>
  <si>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</si>
  <si>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</si>
  <si>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</si>
  <si>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</si>
  <si>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</si>
  <si>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</si>
  <si>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</si>
  <si>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</si>
  <si>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</si>
  <si>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</si>
  <si>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</si>
  <si>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</si>
  <si>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</si>
  <si>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</si>
  <si>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</si>
  <si>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</si>
  <si>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</si>
  <si>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</si>
  <si>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</si>
  <si>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</si>
  <si>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</si>
  <si>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</si>
  <si>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</si>
  <si>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</si>
  <si>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</si>
  <si>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</si>
  <si>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</si>
  <si>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</si>
  <si>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</si>
  <si>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</si>
  <si>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</si>
  <si>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</si>
  <si>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</si>
  <si>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</si>
  <si>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</si>
  <si>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</si>
  <si>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</si>
  <si>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</si>
  <si>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</si>
  <si>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</si>
  <si>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</si>
  <si>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</si>
  <si>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</si>
  <si>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</si>
  <si>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</si>
  <si>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</si>
  <si>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</si>
  <si>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</si>
  <si>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</si>
  <si>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</si>
  <si>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</si>
  <si>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</si>
  <si>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</si>
  <si>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</si>
  <si>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</si>
  <si>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</si>
  <si>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</si>
  <si>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</si>
  <si>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</si>
  <si>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</si>
  <si>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</si>
  <si>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</si>
  <si>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</si>
  <si>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</si>
  <si>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</si>
  <si>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</si>
  <si>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</si>
  <si>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</si>
  <si>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</si>
  <si>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</si>
  <si>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</si>
  <si>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</si>
  <si>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</si>
  <si>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</si>
  <si>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</si>
  <si>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</si>
  <si>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</si>
  <si>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</si>
  <si>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</si>
  <si>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</si>
  <si>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</si>
  <si>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</si>
  <si>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</si>
  <si>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</si>
  <si>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</si>
  <si>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</si>
  <si>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</si>
  <si>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</si>
  <si>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</si>
  <si>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</si>
  <si>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</si>
  <si>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</si>
  <si>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</si>
  <si>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</si>
  <si>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</si>
  <si>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</si>
  <si>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</si>
  <si>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</si>
  <si>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</si>
  <si>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</si>
  <si>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</si>
  <si>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</si>
  <si>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</si>
  <si>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</si>
  <si>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</si>
  <si>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</si>
  <si>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</si>
  <si>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</si>
  <si>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</si>
  <si>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</si>
  <si>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</si>
  <si>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</si>
  <si>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</si>
  <si>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</si>
  <si>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</si>
  <si>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</si>
  <si>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</si>
  <si>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</si>
  <si>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</si>
  <si>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</si>
  <si>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</si>
  <si>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</si>
  <si>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</si>
  <si>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</si>
  <si>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</si>
  <si>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</si>
  <si>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</si>
  <si>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</si>
  <si>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</si>
  <si>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</si>
  <si>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</si>
  <si>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</si>
  <si>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</si>
  <si>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</si>
  <si>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</si>
  <si>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</si>
  <si>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</si>
  <si>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</si>
  <si>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</si>
  <si>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</si>
  <si>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</si>
  <si>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</si>
  <si>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</si>
  <si>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</si>
  <si>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</si>
  <si>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</si>
  <si>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</si>
  <si>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</si>
  <si>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</si>
  <si>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</si>
  <si>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</si>
  <si>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</si>
  <si>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</si>
  <si>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</si>
  <si>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</si>
  <si>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</si>
  <si>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</si>
  <si>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</si>
  <si>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</si>
  <si>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</si>
  <si>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</si>
  <si>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</si>
  <si>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</si>
  <si>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</si>
  <si>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</si>
  <si>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</si>
  <si>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</si>
  <si>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</si>
  <si>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</si>
  <si>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</si>
  <si>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</si>
  <si>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</si>
  <si>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</si>
  <si>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</si>
  <si>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</si>
  <si>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</si>
  <si>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</si>
  <si>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</si>
  <si>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</si>
  <si>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</si>
  <si>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</si>
  <si>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</si>
  <si>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</si>
  <si>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</si>
  <si>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</si>
  <si>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</si>
  <si>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</si>
  <si>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</si>
  <si>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</si>
  <si>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</si>
  <si>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</si>
  <si>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</si>
  <si>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</si>
  <si>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</si>
  <si>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</si>
  <si>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</si>
  <si>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</si>
  <si>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</si>
  <si>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</si>
  <si>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</si>
  <si>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</si>
  <si>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</si>
  <si>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</si>
  <si>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</si>
  <si>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</si>
  <si>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</si>
  <si>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</si>
  <si>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</si>
  <si>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</si>
  <si>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</si>
  <si>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</si>
  <si>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</si>
  <si>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</si>
  <si>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</si>
  <si>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</si>
  <si>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</si>
  <si>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</si>
  <si>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</si>
  <si>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</si>
  <si>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</si>
  <si>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</si>
  <si>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</si>
  <si>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</si>
  <si>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</si>
  <si>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</si>
  <si>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</si>
  <si>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</si>
  <si>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</si>
  <si>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</si>
  <si>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</si>
  <si>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</si>
  <si>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</si>
  <si>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</si>
  <si>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</si>
  <si>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</si>
  <si>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</si>
  <si>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</si>
  <si>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</si>
  <si>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</si>
  <si>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</si>
  <si>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</si>
  <si>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</si>
  <si>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</si>
  <si>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</si>
  <si>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</si>
  <si>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</si>
  <si>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</si>
  <si>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</si>
  <si>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</si>
  <si>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</si>
  <si>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</si>
  <si>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</si>
  <si>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</si>
  <si>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</si>
  <si>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</si>
  <si>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</si>
  <si>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</si>
  <si>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</si>
  <si>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</si>
  <si>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</si>
  <si>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</si>
  <si>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</si>
  <si>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</si>
  <si>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</si>
  <si>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</si>
  <si>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</si>
  <si>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</si>
  <si>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</si>
  <si>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</si>
  <si>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</si>
  <si>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</si>
  <si>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</si>
  <si>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</si>
  <si>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</si>
  <si>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</si>
  <si>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</si>
  <si>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</si>
  <si>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</si>
  <si>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</si>
  <si>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</si>
  <si>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</si>
  <si>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</si>
  <si>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</si>
  <si>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</si>
  <si>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</si>
  <si>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</si>
  <si>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</si>
  <si>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</si>
  <si>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</si>
  <si>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</si>
  <si>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</si>
  <si>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</si>
  <si>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</si>
  <si>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</si>
  <si>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</si>
  <si>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Stoddard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</si>
</sst>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DEC9-3F5F-492E-9A20-07DCAA7A2590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K337" sqref="K337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503</v>
      </c>
      <c r="C2" s="21">
        <v>503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8349.91</v>
      </c>
      <c r="G9" s="18">
        <v>940.66</v>
      </c>
      <c r="H9" s="18">
        <v>-5042.8999999999996</v>
      </c>
      <c r="I9" s="18">
        <v>0</v>
      </c>
      <c r="J9" s="67">
        <f>SUM(I431)</f>
        <v>134449.64000000001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600.4</v>
      </c>
      <c r="H13" s="18">
        <v>5792.9</v>
      </c>
      <c r="I13" s="18">
        <v>0</v>
      </c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0</v>
      </c>
      <c r="G14" s="18">
        <v>64</v>
      </c>
      <c r="H14" s="18">
        <v>0</v>
      </c>
      <c r="I14" s="18">
        <v>0</v>
      </c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8349.91</v>
      </c>
      <c r="G19" s="41">
        <f>SUM(G9:G18)</f>
        <v>1605.06</v>
      </c>
      <c r="H19" s="41">
        <f>SUM(H9:H18)</f>
        <v>750</v>
      </c>
      <c r="I19" s="41">
        <f>SUM(I9:I18)</f>
        <v>0</v>
      </c>
      <c r="J19" s="41">
        <f>SUM(J9:J18)</f>
        <v>134449.64000000001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0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0</v>
      </c>
      <c r="G24" s="18">
        <v>0</v>
      </c>
      <c r="H24" s="18">
        <v>0</v>
      </c>
      <c r="I24" s="18">
        <v>0</v>
      </c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>
        <v>0</v>
      </c>
      <c r="G26" s="145">
        <v>0</v>
      </c>
      <c r="H26" s="18">
        <v>0</v>
      </c>
      <c r="I26" s="18">
        <v>0</v>
      </c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>
        <v>0</v>
      </c>
      <c r="G27" s="24" t="s">
        <v>312</v>
      </c>
      <c r="H27" s="24" t="s">
        <v>312</v>
      </c>
      <c r="I27" s="18">
        <v>0</v>
      </c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>
        <v>0</v>
      </c>
      <c r="G28" s="24" t="s">
        <v>312</v>
      </c>
      <c r="H28" s="24" t="s">
        <v>312</v>
      </c>
      <c r="I28" s="18">
        <v>0</v>
      </c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0</v>
      </c>
      <c r="G29" s="18">
        <v>0</v>
      </c>
      <c r="H29" s="18">
        <v>0</v>
      </c>
      <c r="I29" s="18">
        <v>0</v>
      </c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>
        <v>0</v>
      </c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>
        <v>0</v>
      </c>
      <c r="H31" s="18">
        <v>0</v>
      </c>
      <c r="I31" s="18">
        <v>0</v>
      </c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>
        <v>0</v>
      </c>
      <c r="G32" s="18">
        <v>0</v>
      </c>
      <c r="H32" s="18">
        <v>0</v>
      </c>
      <c r="I32" s="18">
        <v>0</v>
      </c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>
        <v>0</v>
      </c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0</v>
      </c>
      <c r="G38" s="18">
        <v>0</v>
      </c>
      <c r="H38" s="18">
        <v>0</v>
      </c>
      <c r="I38" s="18">
        <v>0</v>
      </c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0</v>
      </c>
      <c r="G39" s="18">
        <v>0</v>
      </c>
      <c r="H39" s="18">
        <v>0</v>
      </c>
      <c r="I39" s="18">
        <v>0</v>
      </c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0</v>
      </c>
      <c r="G41" s="18">
        <v>1605.06</v>
      </c>
      <c r="H41" s="18">
        <v>750</v>
      </c>
      <c r="I41" s="18">
        <v>0</v>
      </c>
      <c r="J41" s="13">
        <f>SUM(I449)</f>
        <v>134449.64000000001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8349.91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8349.91</v>
      </c>
      <c r="G43" s="41">
        <f>SUM(G35:G42)</f>
        <v>1605.06</v>
      </c>
      <c r="H43" s="41">
        <f>SUM(H35:H42)</f>
        <v>750</v>
      </c>
      <c r="I43" s="41">
        <f>SUM(I35:I42)</f>
        <v>0</v>
      </c>
      <c r="J43" s="41">
        <f>SUM(J35:J42)</f>
        <v>134449.64000000001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8349.91</v>
      </c>
      <c r="G44" s="41">
        <f>G43+G33</f>
        <v>1605.06</v>
      </c>
      <c r="H44" s="41">
        <f>H43+H33</f>
        <v>750</v>
      </c>
      <c r="I44" s="41">
        <f>I43+I33</f>
        <v>0</v>
      </c>
      <c r="J44" s="41">
        <f>J43+J33</f>
        <v>134449.64000000001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1439599</v>
      </c>
      <c r="G49" s="18">
        <v>15403</v>
      </c>
      <c r="H49" s="18">
        <v>0</v>
      </c>
      <c r="I49" s="18">
        <v>0</v>
      </c>
      <c r="J49" s="18">
        <v>0</v>
      </c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>
        <v>0</v>
      </c>
      <c r="G50" s="18">
        <v>0</v>
      </c>
      <c r="H50" s="24" t="s">
        <v>312</v>
      </c>
      <c r="I50" s="18">
        <v>0</v>
      </c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>
        <v>0</v>
      </c>
      <c r="H51" s="18">
        <v>0</v>
      </c>
      <c r="I51" s="18">
        <v>0</v>
      </c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1439599</v>
      </c>
      <c r="G52" s="41">
        <f>SUM(G49:G51)</f>
        <v>15403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>
        <v>0</v>
      </c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0</v>
      </c>
      <c r="G56" s="24" t="s">
        <v>312</v>
      </c>
      <c r="H56" s="18">
        <v>0</v>
      </c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>
        <v>0</v>
      </c>
      <c r="G57" s="24" t="s">
        <v>312</v>
      </c>
      <c r="H57" s="18">
        <v>0</v>
      </c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>
        <v>0</v>
      </c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>
        <v>0</v>
      </c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>
        <v>0</v>
      </c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>
        <v>0</v>
      </c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>
        <v>0</v>
      </c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>
        <v>0</v>
      </c>
      <c r="G65" s="24" t="s">
        <v>312</v>
      </c>
      <c r="H65" s="18">
        <v>0</v>
      </c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>
        <v>0</v>
      </c>
      <c r="G66" s="24" t="s">
        <v>312</v>
      </c>
      <c r="H66" s="18">
        <v>0</v>
      </c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v>0</v>
      </c>
      <c r="G68" s="24" t="s">
        <v>312</v>
      </c>
      <c r="H68" s="18">
        <v>0</v>
      </c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>
        <v>0</v>
      </c>
      <c r="G69" s="24" t="s">
        <v>312</v>
      </c>
      <c r="H69" s="18">
        <v>0</v>
      </c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>
        <v>0</v>
      </c>
      <c r="G70" s="24" t="s">
        <v>312</v>
      </c>
      <c r="H70" s="18">
        <v>0</v>
      </c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>
        <v>0</v>
      </c>
      <c r="G75" s="24" t="s">
        <v>312</v>
      </c>
      <c r="H75" s="18">
        <v>0</v>
      </c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>
        <v>0</v>
      </c>
      <c r="G76" s="24" t="s">
        <v>312</v>
      </c>
      <c r="H76" s="18">
        <v>0</v>
      </c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0</v>
      </c>
      <c r="G78" s="24" t="s">
        <v>312</v>
      </c>
      <c r="H78" s="18">
        <v>0</v>
      </c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>
        <v>0</v>
      </c>
      <c r="G79" s="24" t="s">
        <v>312</v>
      </c>
      <c r="H79" s="18">
        <v>0</v>
      </c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>
        <v>0</v>
      </c>
      <c r="G80" s="24" t="s">
        <v>312</v>
      </c>
      <c r="H80" s="18">
        <v>0</v>
      </c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>
        <v>0</v>
      </c>
      <c r="G82" s="24" t="s">
        <v>312</v>
      </c>
      <c r="H82" s="18">
        <v>0</v>
      </c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>
        <v>0</v>
      </c>
      <c r="G83" s="24" t="s">
        <v>312</v>
      </c>
      <c r="H83" s="18">
        <v>0</v>
      </c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>
        <v>0</v>
      </c>
      <c r="G84" s="24" t="s">
        <v>312</v>
      </c>
      <c r="H84" s="18">
        <v>0</v>
      </c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>
        <v>0</v>
      </c>
      <c r="G85" s="24" t="s">
        <v>312</v>
      </c>
      <c r="H85" s="18">
        <v>0</v>
      </c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0</v>
      </c>
      <c r="G88" s="18">
        <v>0</v>
      </c>
      <c r="H88" s="18">
        <v>0</v>
      </c>
      <c r="I88" s="18">
        <v>0</v>
      </c>
      <c r="J88" s="18">
        <v>1584.12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5096.2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3650</v>
      </c>
      <c r="G90" s="24" t="s">
        <v>312</v>
      </c>
      <c r="H90" s="18">
        <v>0</v>
      </c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>
        <v>0</v>
      </c>
      <c r="G91" s="18">
        <v>0</v>
      </c>
      <c r="H91" s="18">
        <v>0</v>
      </c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200</v>
      </c>
      <c r="G93" s="18">
        <v>0</v>
      </c>
      <c r="H93" s="18">
        <v>0</v>
      </c>
      <c r="I93" s="18">
        <v>0</v>
      </c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>
        <v>0</v>
      </c>
      <c r="H94" s="18">
        <v>750</v>
      </c>
      <c r="I94" s="18">
        <v>0</v>
      </c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>
        <v>0</v>
      </c>
      <c r="G95" s="18">
        <v>0</v>
      </c>
      <c r="H95" s="18">
        <v>0</v>
      </c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>
        <v>0</v>
      </c>
      <c r="G96" s="24" t="s">
        <v>312</v>
      </c>
      <c r="H96" s="18">
        <v>0</v>
      </c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>
        <v>0</v>
      </c>
      <c r="G97" s="18">
        <v>0</v>
      </c>
      <c r="H97" s="18">
        <v>0</v>
      </c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>
        <v>0</v>
      </c>
      <c r="G98" s="18">
        <v>0</v>
      </c>
      <c r="H98" s="18">
        <v>0</v>
      </c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>
        <v>0</v>
      </c>
      <c r="G99" s="18">
        <v>0</v>
      </c>
      <c r="H99" s="18">
        <v>0</v>
      </c>
      <c r="I99" s="18">
        <v>0</v>
      </c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>
        <v>0</v>
      </c>
      <c r="G100" s="18">
        <v>0</v>
      </c>
      <c r="H100" s="18">
        <v>0</v>
      </c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1078.17</v>
      </c>
      <c r="G101" s="18">
        <v>0</v>
      </c>
      <c r="H101" s="18">
        <v>0</v>
      </c>
      <c r="I101" s="18">
        <v>0</v>
      </c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413.99</v>
      </c>
      <c r="G102" s="18">
        <v>0</v>
      </c>
      <c r="H102" s="18">
        <v>0</v>
      </c>
      <c r="I102" s="18">
        <v>0</v>
      </c>
      <c r="J102" s="18">
        <v>0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5342.16</v>
      </c>
      <c r="G103" s="41">
        <f>SUM(G88:G102)</f>
        <v>5096.2</v>
      </c>
      <c r="H103" s="41">
        <f>SUM(H88:H102)</f>
        <v>750</v>
      </c>
      <c r="I103" s="41">
        <f>SUM(I88:I102)</f>
        <v>0</v>
      </c>
      <c r="J103" s="41">
        <f>SUM(J88:J102)</f>
        <v>1584.12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1444941.16</v>
      </c>
      <c r="G104" s="41">
        <f>G52+G103</f>
        <v>20499.2</v>
      </c>
      <c r="H104" s="41">
        <f>H52+H71+H86+H103</f>
        <v>750</v>
      </c>
      <c r="I104" s="41">
        <f>I52+I103</f>
        <v>0</v>
      </c>
      <c r="J104" s="41">
        <f>J52+J103</f>
        <v>1584.12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0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622956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0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0</v>
      </c>
      <c r="G112" s="18">
        <v>0</v>
      </c>
      <c r="H112" s="18">
        <v>0</v>
      </c>
      <c r="I112" s="18">
        <v>0</v>
      </c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622956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0</v>
      </c>
      <c r="G115" s="24" t="s">
        <v>312</v>
      </c>
      <c r="H115" s="24" t="s">
        <v>312</v>
      </c>
      <c r="I115" s="18">
        <v>0</v>
      </c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>
        <v>0</v>
      </c>
      <c r="G116" s="24"/>
      <c r="H116" s="24"/>
      <c r="I116" s="18">
        <v>0</v>
      </c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>
        <v>0</v>
      </c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0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0</v>
      </c>
      <c r="G119" s="24" t="s">
        <v>312</v>
      </c>
      <c r="H119" s="18">
        <v>0</v>
      </c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0</v>
      </c>
      <c r="G120" s="24" t="s">
        <v>312</v>
      </c>
      <c r="H120" s="18">
        <v>0</v>
      </c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>
        <v>0</v>
      </c>
      <c r="G121" s="24" t="s">
        <v>312</v>
      </c>
      <c r="H121" s="18">
        <v>0</v>
      </c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>
        <v>0</v>
      </c>
      <c r="G122" s="24" t="s">
        <v>312</v>
      </c>
      <c r="H122" s="18">
        <v>0</v>
      </c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>
        <v>0</v>
      </c>
      <c r="G123" s="24" t="s">
        <v>312</v>
      </c>
      <c r="H123" s="18">
        <v>0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166.42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>
        <v>0</v>
      </c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>
        <v>0</v>
      </c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>
        <v>0</v>
      </c>
      <c r="G127" s="18">
        <v>0</v>
      </c>
      <c r="H127" s="18">
        <v>0</v>
      </c>
      <c r="I127" s="18">
        <v>0</v>
      </c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166.42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>
        <v>0</v>
      </c>
      <c r="G129" s="18">
        <v>0</v>
      </c>
      <c r="H129" s="18">
        <v>0</v>
      </c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>
        <v>0</v>
      </c>
      <c r="G130" s="24" t="s">
        <v>312</v>
      </c>
      <c r="H130" s="18">
        <v>0</v>
      </c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622956</v>
      </c>
      <c r="G132" s="41">
        <f>G113+SUM(G128:G129)</f>
        <v>166.42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0</v>
      </c>
      <c r="G137" s="18">
        <v>0</v>
      </c>
      <c r="H137" s="18">
        <v>0</v>
      </c>
      <c r="I137" s="18">
        <v>0</v>
      </c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>
        <v>0</v>
      </c>
      <c r="G138" s="18">
        <v>0</v>
      </c>
      <c r="H138" s="18">
        <v>0</v>
      </c>
      <c r="I138" s="18">
        <v>0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0</v>
      </c>
      <c r="G142" s="24" t="s">
        <v>312</v>
      </c>
      <c r="H142" s="18">
        <v>0</v>
      </c>
      <c r="I142" s="18">
        <v>0</v>
      </c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>
        <v>0</v>
      </c>
      <c r="G143" s="24" t="s">
        <v>312</v>
      </c>
      <c r="H143" s="18">
        <v>0</v>
      </c>
      <c r="I143" s="18">
        <v>0</v>
      </c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>
        <v>0</v>
      </c>
      <c r="G144" s="24" t="s">
        <v>312</v>
      </c>
      <c r="H144" s="18">
        <v>0</v>
      </c>
      <c r="I144" s="18">
        <v>0</v>
      </c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5641.39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10333.040000000001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v>0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>
        <v>0</v>
      </c>
      <c r="G149" s="24" t="s">
        <v>312</v>
      </c>
      <c r="H149" s="18">
        <v>0</v>
      </c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2646.46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0</v>
      </c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9442.8799999999992</v>
      </c>
      <c r="G152" s="24" t="s">
        <v>312</v>
      </c>
      <c r="H152" s="18">
        <v>0</v>
      </c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0</v>
      </c>
      <c r="G153" s="18">
        <v>0</v>
      </c>
      <c r="H153" s="18">
        <v>0</v>
      </c>
      <c r="I153" s="18">
        <v>0</v>
      </c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9442.8799999999992</v>
      </c>
      <c r="G154" s="41">
        <f>SUM(G142:G153)</f>
        <v>2646.46</v>
      </c>
      <c r="H154" s="41">
        <f>SUM(H142:H153)</f>
        <v>15974.43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>
        <v>0</v>
      </c>
      <c r="G155" s="18">
        <v>0</v>
      </c>
      <c r="H155" s="18">
        <v>0</v>
      </c>
      <c r="I155" s="18">
        <v>0</v>
      </c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0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>
        <v>0</v>
      </c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0</v>
      </c>
      <c r="G160" s="18">
        <v>0</v>
      </c>
      <c r="H160" s="18">
        <v>0</v>
      </c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9442.8799999999992</v>
      </c>
      <c r="G161" s="41">
        <f>G139+G154+SUM(G155:G160)</f>
        <v>2646.46</v>
      </c>
      <c r="H161" s="41">
        <f>H139+H154+SUM(H155:H160)</f>
        <v>15974.43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>
        <v>0</v>
      </c>
      <c r="G166" s="24" t="s">
        <v>312</v>
      </c>
      <c r="H166" s="24" t="s">
        <v>312</v>
      </c>
      <c r="I166" s="18">
        <v>0</v>
      </c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>
        <v>0</v>
      </c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>
        <v>0</v>
      </c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>
        <v>0</v>
      </c>
      <c r="I171" s="18">
        <v>0</v>
      </c>
      <c r="J171" s="18">
        <v>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>
        <v>0</v>
      </c>
      <c r="I172" s="18">
        <v>0</v>
      </c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0</v>
      </c>
      <c r="G173" s="18">
        <v>0</v>
      </c>
      <c r="H173" s="24" t="s">
        <v>312</v>
      </c>
      <c r="I173" s="18">
        <v>0</v>
      </c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0</v>
      </c>
      <c r="G174" s="18">
        <v>0</v>
      </c>
      <c r="H174" s="18">
        <v>0</v>
      </c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>
        <v>0</v>
      </c>
      <c r="H177" s="18">
        <v>0</v>
      </c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0</v>
      </c>
      <c r="G178" s="18">
        <v>0</v>
      </c>
      <c r="H178" s="18">
        <v>0</v>
      </c>
      <c r="I178" s="18">
        <v>0</v>
      </c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>
        <v>0</v>
      </c>
      <c r="G179" s="18">
        <v>0</v>
      </c>
      <c r="H179" s="18">
        <v>0</v>
      </c>
      <c r="I179" s="18">
        <v>0</v>
      </c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>
        <v>0</v>
      </c>
      <c r="G181" s="18">
        <v>0</v>
      </c>
      <c r="H181" s="18">
        <v>0</v>
      </c>
      <c r="I181" s="18">
        <v>0</v>
      </c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>
        <v>0</v>
      </c>
      <c r="G182" s="18">
        <v>0</v>
      </c>
      <c r="H182" s="18">
        <v>0</v>
      </c>
      <c r="I182" s="18">
        <v>0</v>
      </c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>
        <v>0</v>
      </c>
      <c r="G183" s="18">
        <v>0</v>
      </c>
      <c r="H183" s="18">
        <v>0</v>
      </c>
      <c r="I183" s="18">
        <v>0</v>
      </c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2077340.0399999998</v>
      </c>
      <c r="G185" s="47">
        <f>G104+G132+G161+G184</f>
        <v>23312.079999999998</v>
      </c>
      <c r="H185" s="47">
        <f>H104+H132+H161+H184</f>
        <v>16724.43</v>
      </c>
      <c r="I185" s="47">
        <f>I104+I132+I161+I184</f>
        <v>0</v>
      </c>
      <c r="J185" s="47">
        <f>J104+J132+J184</f>
        <v>1584.12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192050</v>
      </c>
      <c r="G189" s="18">
        <v>64392.92</v>
      </c>
      <c r="H189" s="18">
        <v>1648.32</v>
      </c>
      <c r="I189" s="18">
        <v>19696.580000000002</v>
      </c>
      <c r="J189" s="18">
        <v>0</v>
      </c>
      <c r="K189" s="18">
        <v>2665</v>
      </c>
      <c r="L189" s="19">
        <f>SUM(F189:K189)</f>
        <v>280452.82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50997.440000000002</v>
      </c>
      <c r="G190" s="18">
        <v>13053.94</v>
      </c>
      <c r="H190" s="18">
        <v>59461.98</v>
      </c>
      <c r="I190" s="18">
        <v>1494.48</v>
      </c>
      <c r="J190" s="18">
        <v>520.75</v>
      </c>
      <c r="K190" s="18">
        <v>1193.19</v>
      </c>
      <c r="L190" s="19">
        <f>SUM(F190:K190)</f>
        <v>126721.78000000001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0</v>
      </c>
      <c r="G192" s="18">
        <v>0</v>
      </c>
      <c r="H192" s="18">
        <v>1487</v>
      </c>
      <c r="I192" s="18">
        <v>0</v>
      </c>
      <c r="J192" s="18">
        <v>0</v>
      </c>
      <c r="K192" s="18">
        <v>0</v>
      </c>
      <c r="L192" s="19">
        <f>SUM(F192:K192)</f>
        <v>1487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44105.279999999999</v>
      </c>
      <c r="G194" s="18">
        <v>4358.84</v>
      </c>
      <c r="H194" s="18">
        <v>21390.63</v>
      </c>
      <c r="I194" s="18">
        <v>320.41000000000003</v>
      </c>
      <c r="J194" s="18">
        <v>0</v>
      </c>
      <c r="K194" s="18">
        <v>0</v>
      </c>
      <c r="L194" s="19">
        <f t="shared" ref="L194:L200" si="0">SUM(F194:K194)</f>
        <v>70175.16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7796.69</v>
      </c>
      <c r="G195" s="18">
        <v>1587.18</v>
      </c>
      <c r="H195" s="18">
        <v>135</v>
      </c>
      <c r="I195" s="18">
        <v>7397.9</v>
      </c>
      <c r="J195" s="18">
        <v>9301.6</v>
      </c>
      <c r="K195" s="18">
        <v>0</v>
      </c>
      <c r="L195" s="19">
        <f t="shared" si="0"/>
        <v>26218.369999999995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1950</v>
      </c>
      <c r="G196" s="18">
        <v>149.18</v>
      </c>
      <c r="H196" s="18">
        <v>130338.73</v>
      </c>
      <c r="I196" s="18">
        <v>672</v>
      </c>
      <c r="J196" s="18">
        <v>0</v>
      </c>
      <c r="K196" s="18">
        <v>491.74</v>
      </c>
      <c r="L196" s="19">
        <f t="shared" si="0"/>
        <v>133601.65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58749.02</v>
      </c>
      <c r="G197" s="18">
        <v>4494.3500000000004</v>
      </c>
      <c r="H197" s="18">
        <v>1292.03</v>
      </c>
      <c r="I197" s="18">
        <v>2568.9499999999998</v>
      </c>
      <c r="J197" s="18">
        <v>0</v>
      </c>
      <c r="K197" s="18">
        <v>174.94</v>
      </c>
      <c r="L197" s="19">
        <f t="shared" si="0"/>
        <v>67279.289999999994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44838.96</v>
      </c>
      <c r="G199" s="18">
        <v>19425.09</v>
      </c>
      <c r="H199" s="18">
        <v>34003.21</v>
      </c>
      <c r="I199" s="18">
        <v>30234.12</v>
      </c>
      <c r="J199" s="18">
        <v>0</v>
      </c>
      <c r="K199" s="18">
        <v>0</v>
      </c>
      <c r="L199" s="19">
        <f t="shared" si="0"/>
        <v>128501.38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103177.3</v>
      </c>
      <c r="I200" s="18">
        <v>0</v>
      </c>
      <c r="J200" s="18">
        <v>0</v>
      </c>
      <c r="K200" s="18">
        <v>0</v>
      </c>
      <c r="L200" s="19">
        <f t="shared" si="0"/>
        <v>103177.3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400487.39</v>
      </c>
      <c r="G203" s="41">
        <f t="shared" si="1"/>
        <v>107461.49999999999</v>
      </c>
      <c r="H203" s="41">
        <f t="shared" si="1"/>
        <v>352934.2</v>
      </c>
      <c r="I203" s="41">
        <f t="shared" si="1"/>
        <v>62384.44</v>
      </c>
      <c r="J203" s="41">
        <f t="shared" si="1"/>
        <v>9822.35</v>
      </c>
      <c r="K203" s="41">
        <f t="shared" si="1"/>
        <v>4524.87</v>
      </c>
      <c r="L203" s="41">
        <f t="shared" si="1"/>
        <v>937614.75000000012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0</v>
      </c>
      <c r="G207" s="18">
        <v>0</v>
      </c>
      <c r="H207" s="18">
        <v>292128.09000000003</v>
      </c>
      <c r="I207" s="18">
        <v>0</v>
      </c>
      <c r="J207" s="18">
        <v>0</v>
      </c>
      <c r="K207" s="18">
        <v>0</v>
      </c>
      <c r="L207" s="19">
        <f>SUM(F207:K207)</f>
        <v>292128.09000000003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0</v>
      </c>
      <c r="G208" s="18">
        <v>0</v>
      </c>
      <c r="H208" s="18">
        <v>324568.01</v>
      </c>
      <c r="I208" s="18">
        <v>0</v>
      </c>
      <c r="J208" s="18">
        <v>0</v>
      </c>
      <c r="K208" s="18">
        <v>0</v>
      </c>
      <c r="L208" s="19">
        <f>SUM(F208:K208)</f>
        <v>324568.01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0</v>
      </c>
      <c r="G210" s="18">
        <v>0</v>
      </c>
      <c r="H210" s="18">
        <v>0</v>
      </c>
      <c r="I210" s="18">
        <v>0</v>
      </c>
      <c r="J210" s="18">
        <v>0</v>
      </c>
      <c r="K210" s="18">
        <v>0</v>
      </c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0</v>
      </c>
      <c r="G212" s="18">
        <v>0</v>
      </c>
      <c r="H212" s="18">
        <v>0</v>
      </c>
      <c r="I212" s="18">
        <v>0</v>
      </c>
      <c r="J212" s="18">
        <v>0</v>
      </c>
      <c r="K212" s="18">
        <v>0</v>
      </c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0</v>
      </c>
      <c r="G213" s="18">
        <v>0</v>
      </c>
      <c r="H213" s="18">
        <v>0</v>
      </c>
      <c r="I213" s="18">
        <v>0</v>
      </c>
      <c r="J213" s="18">
        <v>0</v>
      </c>
      <c r="K213" s="18">
        <v>0</v>
      </c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0</v>
      </c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0</v>
      </c>
      <c r="G216" s="18">
        <v>0</v>
      </c>
      <c r="H216" s="18">
        <v>0</v>
      </c>
      <c r="I216" s="18">
        <v>0</v>
      </c>
      <c r="J216" s="18">
        <v>0</v>
      </c>
      <c r="K216" s="18">
        <v>0</v>
      </c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2330.4499999999998</v>
      </c>
      <c r="I218" s="18">
        <v>0</v>
      </c>
      <c r="J218" s="18">
        <v>0</v>
      </c>
      <c r="K218" s="18">
        <v>0</v>
      </c>
      <c r="L218" s="19">
        <f t="shared" si="2"/>
        <v>2330.4499999999998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0</v>
      </c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619026.55000000005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619026.55000000005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0</v>
      </c>
      <c r="G225" s="18">
        <v>0</v>
      </c>
      <c r="H225" s="18">
        <v>423357.67</v>
      </c>
      <c r="I225" s="18">
        <v>0</v>
      </c>
      <c r="J225" s="18">
        <v>0</v>
      </c>
      <c r="K225" s="18">
        <v>0</v>
      </c>
      <c r="L225" s="19">
        <f>SUM(F225:K225)</f>
        <v>423357.67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0</v>
      </c>
      <c r="G226" s="18">
        <v>0</v>
      </c>
      <c r="H226" s="18">
        <v>144349.35</v>
      </c>
      <c r="I226" s="18">
        <v>0</v>
      </c>
      <c r="J226" s="18">
        <v>0</v>
      </c>
      <c r="K226" s="18">
        <v>0</v>
      </c>
      <c r="L226" s="19">
        <f>SUM(F226:K226)</f>
        <v>144349.35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0</v>
      </c>
      <c r="G228" s="18">
        <v>0</v>
      </c>
      <c r="H228" s="18">
        <v>0</v>
      </c>
      <c r="I228" s="18">
        <v>0</v>
      </c>
      <c r="J228" s="18">
        <v>0</v>
      </c>
      <c r="K228" s="18">
        <v>0</v>
      </c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0</v>
      </c>
      <c r="G230" s="18">
        <v>0</v>
      </c>
      <c r="H230" s="18">
        <v>0</v>
      </c>
      <c r="I230" s="18">
        <v>0</v>
      </c>
      <c r="J230" s="18">
        <v>0</v>
      </c>
      <c r="K230" s="18">
        <v>0</v>
      </c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0</v>
      </c>
      <c r="G231" s="18">
        <v>0</v>
      </c>
      <c r="H231" s="18">
        <v>0</v>
      </c>
      <c r="I231" s="18">
        <v>0</v>
      </c>
      <c r="J231" s="18">
        <v>0</v>
      </c>
      <c r="K231" s="18">
        <v>0</v>
      </c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0</v>
      </c>
      <c r="G232" s="18">
        <v>0</v>
      </c>
      <c r="H232" s="18">
        <v>0</v>
      </c>
      <c r="I232" s="18">
        <v>0</v>
      </c>
      <c r="J232" s="18">
        <v>0</v>
      </c>
      <c r="K232" s="18">
        <v>0</v>
      </c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0</v>
      </c>
      <c r="G233" s="18">
        <v>0</v>
      </c>
      <c r="H233" s="18">
        <v>0</v>
      </c>
      <c r="I233" s="18">
        <v>0</v>
      </c>
      <c r="J233" s="18">
        <v>0</v>
      </c>
      <c r="K233" s="18">
        <v>0</v>
      </c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0</v>
      </c>
      <c r="G234" s="18">
        <v>0</v>
      </c>
      <c r="H234" s="18">
        <v>0</v>
      </c>
      <c r="I234" s="18">
        <v>0</v>
      </c>
      <c r="J234" s="18">
        <v>0</v>
      </c>
      <c r="K234" s="18">
        <v>0</v>
      </c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0</v>
      </c>
      <c r="G237" s="18">
        <v>0</v>
      </c>
      <c r="H237" s="18">
        <v>0</v>
      </c>
      <c r="I237" s="18">
        <v>0</v>
      </c>
      <c r="J237" s="18">
        <v>0</v>
      </c>
      <c r="K237" s="18">
        <v>0</v>
      </c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567707.02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567707.02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400487.39</v>
      </c>
      <c r="G249" s="41">
        <f t="shared" si="8"/>
        <v>107461.49999999999</v>
      </c>
      <c r="H249" s="41">
        <f t="shared" si="8"/>
        <v>1539667.77</v>
      </c>
      <c r="I249" s="41">
        <f t="shared" si="8"/>
        <v>62384.44</v>
      </c>
      <c r="J249" s="41">
        <f t="shared" si="8"/>
        <v>9822.35</v>
      </c>
      <c r="K249" s="41">
        <f t="shared" si="8"/>
        <v>4524.87</v>
      </c>
      <c r="L249" s="41">
        <f t="shared" si="8"/>
        <v>2124348.3200000003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0</v>
      </c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0</v>
      </c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>
        <v>0</v>
      </c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>
        <v>0</v>
      </c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0</v>
      </c>
      <c r="L262" s="41">
        <f t="shared" si="9"/>
        <v>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400487.39</v>
      </c>
      <c r="G263" s="42">
        <f t="shared" si="11"/>
        <v>107461.49999999999</v>
      </c>
      <c r="H263" s="42">
        <f t="shared" si="11"/>
        <v>1539667.77</v>
      </c>
      <c r="I263" s="42">
        <f t="shared" si="11"/>
        <v>62384.44</v>
      </c>
      <c r="J263" s="42">
        <f t="shared" si="11"/>
        <v>9822.35</v>
      </c>
      <c r="K263" s="42">
        <f t="shared" si="11"/>
        <v>4524.87</v>
      </c>
      <c r="L263" s="42">
        <f t="shared" si="11"/>
        <v>2124348.3200000003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4275</v>
      </c>
      <c r="G268" s="18">
        <v>654.63</v>
      </c>
      <c r="H268" s="18">
        <v>0</v>
      </c>
      <c r="I268" s="18">
        <v>0</v>
      </c>
      <c r="J268" s="18">
        <v>0</v>
      </c>
      <c r="K268" s="18">
        <v>3656.14</v>
      </c>
      <c r="L268" s="19">
        <f>SUM(F268:K268)</f>
        <v>8585.77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>
        <v>0</v>
      </c>
      <c r="G270" s="18">
        <v>0</v>
      </c>
      <c r="H270" s="18">
        <v>0</v>
      </c>
      <c r="I270" s="18">
        <v>0</v>
      </c>
      <c r="J270" s="18">
        <v>0</v>
      </c>
      <c r="K270" s="18">
        <v>0</v>
      </c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0</v>
      </c>
      <c r="G271" s="18">
        <v>0</v>
      </c>
      <c r="H271" s="18">
        <v>0</v>
      </c>
      <c r="I271" s="18">
        <v>0</v>
      </c>
      <c r="J271" s="18">
        <v>0</v>
      </c>
      <c r="K271" s="18">
        <v>0</v>
      </c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0</v>
      </c>
      <c r="G273" s="18">
        <v>0</v>
      </c>
      <c r="H273" s="18">
        <v>0</v>
      </c>
      <c r="I273" s="18">
        <v>0</v>
      </c>
      <c r="J273" s="18">
        <v>0</v>
      </c>
      <c r="K273" s="18">
        <v>0</v>
      </c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2000</v>
      </c>
      <c r="G274" s="18">
        <v>312.72000000000003</v>
      </c>
      <c r="H274" s="18">
        <v>4088.79</v>
      </c>
      <c r="I274" s="18">
        <v>0</v>
      </c>
      <c r="J274" s="18">
        <v>0</v>
      </c>
      <c r="K274" s="18">
        <v>0</v>
      </c>
      <c r="L274" s="19">
        <f t="shared" si="12"/>
        <v>6401.51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>
        <v>0</v>
      </c>
      <c r="G275" s="18">
        <v>0</v>
      </c>
      <c r="H275" s="18">
        <v>0</v>
      </c>
      <c r="I275" s="18">
        <v>0</v>
      </c>
      <c r="J275" s="18">
        <v>0</v>
      </c>
      <c r="K275" s="18">
        <v>487.15</v>
      </c>
      <c r="L275" s="19">
        <f t="shared" si="12"/>
        <v>487.15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>
        <v>0</v>
      </c>
      <c r="G280" s="18">
        <v>0</v>
      </c>
      <c r="H280" s="18">
        <v>0</v>
      </c>
      <c r="I280" s="18">
        <v>0</v>
      </c>
      <c r="J280" s="18">
        <v>0</v>
      </c>
      <c r="K280" s="18">
        <v>0</v>
      </c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6275</v>
      </c>
      <c r="G282" s="42">
        <f t="shared" si="13"/>
        <v>967.35</v>
      </c>
      <c r="H282" s="42">
        <f t="shared" si="13"/>
        <v>4088.79</v>
      </c>
      <c r="I282" s="42">
        <f t="shared" si="13"/>
        <v>0</v>
      </c>
      <c r="J282" s="42">
        <f t="shared" si="13"/>
        <v>0</v>
      </c>
      <c r="K282" s="42">
        <f t="shared" si="13"/>
        <v>4143.29</v>
      </c>
      <c r="L282" s="41">
        <f t="shared" si="13"/>
        <v>15474.43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>
        <v>500</v>
      </c>
      <c r="I327" s="18"/>
      <c r="J327" s="18"/>
      <c r="K327" s="18"/>
      <c r="L327" s="19">
        <f t="shared" si="18"/>
        <v>500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500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500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6275</v>
      </c>
      <c r="G330" s="41">
        <f t="shared" si="20"/>
        <v>967.35</v>
      </c>
      <c r="H330" s="41">
        <f t="shared" si="20"/>
        <v>4588.79</v>
      </c>
      <c r="I330" s="41">
        <f t="shared" si="20"/>
        <v>0</v>
      </c>
      <c r="J330" s="41">
        <f t="shared" si="20"/>
        <v>0</v>
      </c>
      <c r="K330" s="41">
        <f t="shared" si="20"/>
        <v>4143.29</v>
      </c>
      <c r="L330" s="41">
        <f t="shared" si="20"/>
        <v>15974.43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>
        <v>0</v>
      </c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>
        <v>0</v>
      </c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0</v>
      </c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>
        <v>0</v>
      </c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>
        <v>0</v>
      </c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>
        <v>0</v>
      </c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6275</v>
      </c>
      <c r="G344" s="41">
        <f>G330</f>
        <v>967.35</v>
      </c>
      <c r="H344" s="41">
        <f>H330</f>
        <v>4588.79</v>
      </c>
      <c r="I344" s="41">
        <f>I330</f>
        <v>0</v>
      </c>
      <c r="J344" s="41">
        <f>J330</f>
        <v>0</v>
      </c>
      <c r="K344" s="47">
        <f>K330+K343</f>
        <v>4143.29</v>
      </c>
      <c r="L344" s="41">
        <f>L330+L343</f>
        <v>15974.43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8767.65</v>
      </c>
      <c r="G350" s="18">
        <v>670.72</v>
      </c>
      <c r="H350" s="18">
        <v>11942.1</v>
      </c>
      <c r="I350" s="18">
        <v>293.8</v>
      </c>
      <c r="J350" s="18">
        <v>0</v>
      </c>
      <c r="K350" s="18">
        <v>0</v>
      </c>
      <c r="L350" s="13">
        <f>SUM(F350:K350)</f>
        <v>21674.27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8767.65</v>
      </c>
      <c r="G354" s="47">
        <f t="shared" si="22"/>
        <v>670.72</v>
      </c>
      <c r="H354" s="47">
        <f t="shared" si="22"/>
        <v>11942.1</v>
      </c>
      <c r="I354" s="47">
        <f t="shared" si="22"/>
        <v>293.8</v>
      </c>
      <c r="J354" s="47">
        <f t="shared" si="22"/>
        <v>0</v>
      </c>
      <c r="K354" s="47">
        <f t="shared" si="22"/>
        <v>0</v>
      </c>
      <c r="L354" s="47">
        <f t="shared" si="22"/>
        <v>21674.27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0</v>
      </c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293.8</v>
      </c>
      <c r="G360" s="63"/>
      <c r="H360" s="63"/>
      <c r="I360" s="56">
        <f>SUM(F360:H360)</f>
        <v>293.8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293.8</v>
      </c>
      <c r="G361" s="47">
        <f>SUM(G359:G360)</f>
        <v>0</v>
      </c>
      <c r="H361" s="47">
        <f>SUM(H359:H360)</f>
        <v>0</v>
      </c>
      <c r="I361" s="47">
        <f>SUM(I359:I360)</f>
        <v>293.8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0</v>
      </c>
      <c r="H388" s="18">
        <v>1000.07</v>
      </c>
      <c r="I388" s="18"/>
      <c r="J388" s="24" t="s">
        <v>312</v>
      </c>
      <c r="K388" s="24" t="s">
        <v>312</v>
      </c>
      <c r="L388" s="56">
        <f t="shared" si="26"/>
        <v>1000.07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>
        <v>584.04999999999995</v>
      </c>
      <c r="I390" s="18"/>
      <c r="J390" s="24" t="s">
        <v>312</v>
      </c>
      <c r="K390" s="24" t="s">
        <v>312</v>
      </c>
      <c r="L390" s="56">
        <f t="shared" si="26"/>
        <v>584.04999999999995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1584.12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1584.12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1584.12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1584.12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134449.64000000001</v>
      </c>
      <c r="H431" s="18"/>
      <c r="I431" s="56">
        <f t="shared" ref="I431:I437" si="33">SUM(F431:H431)</f>
        <v>134449.64000000001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134449.64000000001</v>
      </c>
      <c r="H438" s="13">
        <f>SUM(H431:H437)</f>
        <v>0</v>
      </c>
      <c r="I438" s="13">
        <f>SUM(I431:I437)</f>
        <v>134449.64000000001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134449.64000000001</v>
      </c>
      <c r="H449" s="18"/>
      <c r="I449" s="56">
        <f>SUM(F449:H449)</f>
        <v>134449.64000000001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134449.64000000001</v>
      </c>
      <c r="H450" s="83">
        <f>SUM(H446:H449)</f>
        <v>0</v>
      </c>
      <c r="I450" s="83">
        <f>SUM(I446:I449)</f>
        <v>134449.64000000001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134449.64000000001</v>
      </c>
      <c r="H451" s="42">
        <f>H444+H450</f>
        <v>0</v>
      </c>
      <c r="I451" s="42">
        <f>I444+I450</f>
        <v>134449.64000000001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55358.19</v>
      </c>
      <c r="G455" s="18">
        <v>-32.75</v>
      </c>
      <c r="H455" s="18">
        <v>0</v>
      </c>
      <c r="I455" s="18"/>
      <c r="J455" s="18">
        <v>132865.51999999999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2077340.04</v>
      </c>
      <c r="G458" s="18">
        <v>23312.080000000002</v>
      </c>
      <c r="H458" s="18">
        <v>16724.43</v>
      </c>
      <c r="I458" s="18">
        <v>0</v>
      </c>
      <c r="J458" s="18">
        <v>1584.12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2077340.04</v>
      </c>
      <c r="G460" s="53">
        <f>SUM(G458:G459)</f>
        <v>23312.080000000002</v>
      </c>
      <c r="H460" s="53">
        <f>SUM(H458:H459)</f>
        <v>16724.43</v>
      </c>
      <c r="I460" s="53">
        <f>SUM(I458:I459)</f>
        <v>0</v>
      </c>
      <c r="J460" s="53">
        <f>SUM(J458:J459)</f>
        <v>1584.12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2124348.3199999998</v>
      </c>
      <c r="G462" s="18">
        <v>21674.27</v>
      </c>
      <c r="H462" s="18">
        <v>15974.43</v>
      </c>
      <c r="I462" s="18">
        <v>0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2124348.3199999998</v>
      </c>
      <c r="G464" s="53">
        <f>SUM(G462:G463)</f>
        <v>21674.27</v>
      </c>
      <c r="H464" s="53">
        <f>SUM(H462:H463)</f>
        <v>15974.43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8349.910000000149</v>
      </c>
      <c r="G466" s="53">
        <f>(G455+G460)- G464</f>
        <v>1605.0600000000013</v>
      </c>
      <c r="H466" s="53">
        <f>(H455+H460)- H464</f>
        <v>750</v>
      </c>
      <c r="I466" s="53">
        <f>(I455+I460)- I464</f>
        <v>0</v>
      </c>
      <c r="J466" s="53">
        <f>(J455+J460)- J464</f>
        <v>134449.63999999998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50997.440000000002</v>
      </c>
      <c r="G511" s="18">
        <v>13053.94</v>
      </c>
      <c r="H511" s="18">
        <v>59461.98</v>
      </c>
      <c r="I511" s="18">
        <v>1494.48</v>
      </c>
      <c r="J511" s="18">
        <v>520.75</v>
      </c>
      <c r="K511" s="18">
        <v>1193.19</v>
      </c>
      <c r="L511" s="88">
        <f>SUM(F511:K511)</f>
        <v>126721.78000000001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0</v>
      </c>
      <c r="G512" s="18">
        <v>0</v>
      </c>
      <c r="H512" s="18">
        <v>324568.01</v>
      </c>
      <c r="I512" s="18">
        <v>0</v>
      </c>
      <c r="J512" s="18">
        <v>0</v>
      </c>
      <c r="K512" s="18">
        <v>0</v>
      </c>
      <c r="L512" s="88">
        <f>SUM(F512:K512)</f>
        <v>324568.01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0</v>
      </c>
      <c r="G513" s="18">
        <v>0</v>
      </c>
      <c r="H513" s="18">
        <v>144349.35</v>
      </c>
      <c r="I513" s="18">
        <v>0</v>
      </c>
      <c r="J513" s="18">
        <v>0</v>
      </c>
      <c r="K513" s="18">
        <v>0</v>
      </c>
      <c r="L513" s="88">
        <f>SUM(F513:K513)</f>
        <v>144349.35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50997.440000000002</v>
      </c>
      <c r="G514" s="108">
        <f t="shared" ref="G514:L514" si="35">SUM(G511:G513)</f>
        <v>13053.94</v>
      </c>
      <c r="H514" s="108">
        <f t="shared" si="35"/>
        <v>528379.34</v>
      </c>
      <c r="I514" s="108">
        <f t="shared" si="35"/>
        <v>1494.48</v>
      </c>
      <c r="J514" s="108">
        <f t="shared" si="35"/>
        <v>520.75</v>
      </c>
      <c r="K514" s="108">
        <f t="shared" si="35"/>
        <v>1193.19</v>
      </c>
      <c r="L514" s="89">
        <f t="shared" si="35"/>
        <v>595639.14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39715.1</v>
      </c>
      <c r="G516" s="18">
        <v>4022.96</v>
      </c>
      <c r="H516" s="18">
        <v>21390.63</v>
      </c>
      <c r="I516" s="18">
        <v>159.5</v>
      </c>
      <c r="J516" s="18">
        <v>0</v>
      </c>
      <c r="K516" s="18">
        <v>0</v>
      </c>
      <c r="L516" s="88">
        <f>SUM(F516:K516)</f>
        <v>65288.19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0</v>
      </c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39715.1</v>
      </c>
      <c r="G519" s="89">
        <f t="shared" ref="G519:L519" si="36">SUM(G516:G518)</f>
        <v>4022.96</v>
      </c>
      <c r="H519" s="89">
        <f t="shared" si="36"/>
        <v>21390.63</v>
      </c>
      <c r="I519" s="89">
        <f t="shared" si="36"/>
        <v>159.5</v>
      </c>
      <c r="J519" s="89">
        <f t="shared" si="36"/>
        <v>0</v>
      </c>
      <c r="K519" s="89">
        <f t="shared" si="36"/>
        <v>0</v>
      </c>
      <c r="L519" s="89">
        <f t="shared" si="36"/>
        <v>65288.19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14456.6</v>
      </c>
      <c r="G521" s="18">
        <v>3798.39</v>
      </c>
      <c r="H521" s="18">
        <v>53.64</v>
      </c>
      <c r="I521" s="18">
        <v>245.35</v>
      </c>
      <c r="J521" s="18">
        <v>0</v>
      </c>
      <c r="K521" s="18">
        <v>128.15</v>
      </c>
      <c r="L521" s="88">
        <f>SUM(F521:K521)</f>
        <v>18682.13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14456.6</v>
      </c>
      <c r="G524" s="89">
        <f t="shared" ref="G524:L524" si="37">SUM(G521:G523)</f>
        <v>3798.39</v>
      </c>
      <c r="H524" s="89">
        <f t="shared" si="37"/>
        <v>53.64</v>
      </c>
      <c r="I524" s="89">
        <f t="shared" si="37"/>
        <v>245.35</v>
      </c>
      <c r="J524" s="89">
        <f t="shared" si="37"/>
        <v>0</v>
      </c>
      <c r="K524" s="89">
        <f t="shared" si="37"/>
        <v>128.15</v>
      </c>
      <c r="L524" s="89">
        <f t="shared" si="37"/>
        <v>18682.13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337.6</v>
      </c>
      <c r="I526" s="18"/>
      <c r="J526" s="18"/>
      <c r="K526" s="18"/>
      <c r="L526" s="88">
        <f>SUM(F526:K526)</f>
        <v>337.6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0</v>
      </c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0</v>
      </c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337.6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337.6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32731.52</v>
      </c>
      <c r="I531" s="18"/>
      <c r="J531" s="18"/>
      <c r="K531" s="18"/>
      <c r="L531" s="88">
        <f>SUM(F531:K531)</f>
        <v>32731.52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2330.4499999999998</v>
      </c>
      <c r="I532" s="18"/>
      <c r="J532" s="18"/>
      <c r="K532" s="18"/>
      <c r="L532" s="88">
        <f>SUM(F532:K532)</f>
        <v>2330.4499999999998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0</v>
      </c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35061.97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35061.97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105169.14000000001</v>
      </c>
      <c r="G535" s="89">
        <f t="shared" ref="G535:L535" si="40">G514+G519+G524+G529+G534</f>
        <v>20875.29</v>
      </c>
      <c r="H535" s="89">
        <f t="shared" si="40"/>
        <v>585223.17999999993</v>
      </c>
      <c r="I535" s="89">
        <f t="shared" si="40"/>
        <v>1899.33</v>
      </c>
      <c r="J535" s="89">
        <f t="shared" si="40"/>
        <v>520.75</v>
      </c>
      <c r="K535" s="89">
        <f t="shared" si="40"/>
        <v>1321.3400000000001</v>
      </c>
      <c r="L535" s="89">
        <f t="shared" si="40"/>
        <v>715009.03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126721.78000000001</v>
      </c>
      <c r="G539" s="87">
        <f>L516</f>
        <v>65288.19</v>
      </c>
      <c r="H539" s="87">
        <f>L521</f>
        <v>18682.13</v>
      </c>
      <c r="I539" s="87">
        <f>L526</f>
        <v>337.6</v>
      </c>
      <c r="J539" s="87">
        <f>L531</f>
        <v>32731.52</v>
      </c>
      <c r="K539" s="87">
        <f>SUM(F539:J539)</f>
        <v>243761.22000000003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324568.01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2330.4499999999998</v>
      </c>
      <c r="K540" s="87">
        <f>SUM(F540:J540)</f>
        <v>326898.46000000002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144349.35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144349.35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595639.14</v>
      </c>
      <c r="G542" s="89">
        <f t="shared" si="41"/>
        <v>65288.19</v>
      </c>
      <c r="H542" s="89">
        <f t="shared" si="41"/>
        <v>18682.13</v>
      </c>
      <c r="I542" s="89">
        <f t="shared" si="41"/>
        <v>337.6</v>
      </c>
      <c r="J542" s="89">
        <f t="shared" si="41"/>
        <v>35061.97</v>
      </c>
      <c r="K542" s="89">
        <f t="shared" si="41"/>
        <v>715009.03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0</v>
      </c>
      <c r="G552" s="18">
        <v>0</v>
      </c>
      <c r="H552" s="18">
        <v>0</v>
      </c>
      <c r="I552" s="18">
        <v>0</v>
      </c>
      <c r="J552" s="18">
        <v>0</v>
      </c>
      <c r="K552" s="18">
        <v>0</v>
      </c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0</v>
      </c>
      <c r="G553" s="18">
        <v>0</v>
      </c>
      <c r="H553" s="18">
        <v>0</v>
      </c>
      <c r="I553" s="18">
        <v>0</v>
      </c>
      <c r="J553" s="18">
        <v>0</v>
      </c>
      <c r="K553" s="18">
        <v>0</v>
      </c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0</v>
      </c>
      <c r="G554" s="18">
        <v>0</v>
      </c>
      <c r="H554" s="18">
        <v>0</v>
      </c>
      <c r="I554" s="18">
        <v>0</v>
      </c>
      <c r="J554" s="18">
        <v>0</v>
      </c>
      <c r="K554" s="18">
        <v>0</v>
      </c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>
        <v>0</v>
      </c>
      <c r="G565" s="18">
        <v>292128.09000000003</v>
      </c>
      <c r="H565" s="18">
        <v>423208.17</v>
      </c>
      <c r="I565" s="87">
        <f>SUM(F565:H565)</f>
        <v>715336.26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>
        <v>0</v>
      </c>
      <c r="G566" s="18">
        <v>0</v>
      </c>
      <c r="H566" s="18">
        <v>0</v>
      </c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0</v>
      </c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v>0</v>
      </c>
      <c r="G568" s="18">
        <v>0</v>
      </c>
      <c r="H568" s="18">
        <v>0</v>
      </c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57639.8</v>
      </c>
      <c r="G569" s="18">
        <v>255662.73</v>
      </c>
      <c r="H569" s="18">
        <v>144349.35</v>
      </c>
      <c r="I569" s="87">
        <f t="shared" si="46"/>
        <v>457651.88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0</v>
      </c>
      <c r="G570" s="18">
        <v>0</v>
      </c>
      <c r="H570" s="18">
        <v>0</v>
      </c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0</v>
      </c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0</v>
      </c>
      <c r="G572" s="18">
        <v>24950.18</v>
      </c>
      <c r="H572" s="18">
        <v>0</v>
      </c>
      <c r="I572" s="87">
        <f t="shared" si="46"/>
        <v>24950.18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0</v>
      </c>
      <c r="G573" s="18">
        <v>43955.1</v>
      </c>
      <c r="H573" s="18">
        <v>0</v>
      </c>
      <c r="I573" s="87">
        <f t="shared" si="46"/>
        <v>43955.1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>
        <v>0</v>
      </c>
      <c r="G574" s="18">
        <v>0</v>
      </c>
      <c r="H574" s="18">
        <v>0</v>
      </c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68289.899999999994</v>
      </c>
      <c r="I581" s="18">
        <v>0</v>
      </c>
      <c r="J581" s="18">
        <v>0</v>
      </c>
      <c r="K581" s="104">
        <f t="shared" ref="K581:K587" si="47">SUM(H581:J581)</f>
        <v>68289.899999999994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32731.52</v>
      </c>
      <c r="I582" s="18">
        <v>2330.4499999999998</v>
      </c>
      <c r="J582" s="18">
        <v>0</v>
      </c>
      <c r="K582" s="104">
        <f t="shared" si="47"/>
        <v>35061.97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0</v>
      </c>
      <c r="I583" s="18">
        <v>0</v>
      </c>
      <c r="J583" s="18">
        <v>0</v>
      </c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0</v>
      </c>
      <c r="I584" s="18">
        <v>0</v>
      </c>
      <c r="J584" s="18">
        <v>0</v>
      </c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2155.88</v>
      </c>
      <c r="I585" s="18">
        <v>0</v>
      </c>
      <c r="J585" s="18">
        <v>0</v>
      </c>
      <c r="K585" s="104">
        <f t="shared" si="47"/>
        <v>2155.88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v>0</v>
      </c>
      <c r="I586" s="18">
        <v>0</v>
      </c>
      <c r="J586" s="18">
        <v>0</v>
      </c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103177.3</v>
      </c>
      <c r="I588" s="108">
        <f>SUM(I581:I587)</f>
        <v>2330.4499999999998</v>
      </c>
      <c r="J588" s="108">
        <f>SUM(J581:J587)</f>
        <v>0</v>
      </c>
      <c r="K588" s="108">
        <f>SUM(K581:K587)</f>
        <v>105507.75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>
        <v>0</v>
      </c>
      <c r="I592" s="18">
        <v>0</v>
      </c>
      <c r="J592" s="18">
        <v>0</v>
      </c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>
        <v>0</v>
      </c>
      <c r="I593" s="18">
        <v>0</v>
      </c>
      <c r="J593" s="18">
        <v>0</v>
      </c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9822.35</v>
      </c>
      <c r="I594" s="18">
        <v>0</v>
      </c>
      <c r="J594" s="18">
        <v>0</v>
      </c>
      <c r="K594" s="104">
        <f>SUM(H594:J594)</f>
        <v>9822.35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9822.35</v>
      </c>
      <c r="I595" s="108">
        <f>SUM(I592:I594)</f>
        <v>0</v>
      </c>
      <c r="J595" s="108">
        <f>SUM(J592:J594)</f>
        <v>0</v>
      </c>
      <c r="K595" s="108">
        <f>SUM(K592:K594)</f>
        <v>9822.35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4473.68</v>
      </c>
      <c r="G601" s="18">
        <v>340.73</v>
      </c>
      <c r="H601" s="18">
        <v>0</v>
      </c>
      <c r="I601" s="18"/>
      <c r="J601" s="18"/>
      <c r="K601" s="18"/>
      <c r="L601" s="88">
        <f>SUM(F601:K601)</f>
        <v>4814.41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4473.68</v>
      </c>
      <c r="G604" s="108">
        <f t="shared" si="48"/>
        <v>340.73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4814.41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8349.91</v>
      </c>
      <c r="H607" s="109">
        <f>SUM(F44)</f>
        <v>8349.91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1605.06</v>
      </c>
      <c r="H608" s="109">
        <f>SUM(G44)</f>
        <v>1605.06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750</v>
      </c>
      <c r="H609" s="109">
        <f>SUM(H44)</f>
        <v>750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134449.64000000001</v>
      </c>
      <c r="H611" s="109">
        <f>SUM(J44)</f>
        <v>134449.64000000001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8349.91</v>
      </c>
      <c r="H612" s="109">
        <f>F466</f>
        <v>8349.910000000149</v>
      </c>
      <c r="I612" s="121" t="s">
        <v>106</v>
      </c>
      <c r="J612" s="109">
        <f t="shared" ref="J612:J645" si="49">G612-H612</f>
        <v>-1.4915713109076023E-10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1605.06</v>
      </c>
      <c r="H613" s="109">
        <f>G466</f>
        <v>1605.0600000000013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750</v>
      </c>
      <c r="H614" s="109">
        <f>H466</f>
        <v>750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134449.64000000001</v>
      </c>
      <c r="H616" s="109">
        <f>J466</f>
        <v>134449.63999999998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2077340.0399999998</v>
      </c>
      <c r="H617" s="104">
        <f>SUM(F458)</f>
        <v>2077340.04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23312.079999999998</v>
      </c>
      <c r="H618" s="104">
        <f>SUM(G458)</f>
        <v>23312.080000000002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16724.43</v>
      </c>
      <c r="H619" s="104">
        <f>SUM(H458)</f>
        <v>16724.43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1584.12</v>
      </c>
      <c r="H621" s="104">
        <f>SUM(J458)</f>
        <v>1584.12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2124348.3200000003</v>
      </c>
      <c r="H622" s="104">
        <f>SUM(F462)</f>
        <v>2124348.3199999998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15974.43</v>
      </c>
      <c r="H623" s="104">
        <f>SUM(H462)</f>
        <v>15974.43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293.8</v>
      </c>
      <c r="H624" s="104">
        <f>I361</f>
        <v>293.8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21674.27</v>
      </c>
      <c r="H625" s="104">
        <f>SUM(G462)</f>
        <v>21674.27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1584.12</v>
      </c>
      <c r="H627" s="164">
        <f>SUM(J458)</f>
        <v>1584.12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134449.64000000001</v>
      </c>
      <c r="H630" s="104">
        <f>SUM(G451)</f>
        <v>134449.64000000001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134449.64000000001</v>
      </c>
      <c r="H632" s="104">
        <f>SUM(I451)</f>
        <v>134449.64000000001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1584.12</v>
      </c>
      <c r="H634" s="104">
        <f>H400</f>
        <v>1584.12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1584.12</v>
      </c>
      <c r="H636" s="104">
        <f>L400</f>
        <v>1584.12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105507.75</v>
      </c>
      <c r="H637" s="104">
        <f>L200+L218+L236</f>
        <v>105507.75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9822.35</v>
      </c>
      <c r="H638" s="104">
        <f>(J249+J330)-(J247+J328)</f>
        <v>9822.35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103177.3</v>
      </c>
      <c r="H639" s="104">
        <f>H588</f>
        <v>103177.3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2330.4499999999998</v>
      </c>
      <c r="H640" s="104">
        <f>I588</f>
        <v>2330.4499999999998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974763.45000000019</v>
      </c>
      <c r="G650" s="19">
        <f>(L221+L301+L351)</f>
        <v>619026.55000000005</v>
      </c>
      <c r="H650" s="19">
        <f>(L239+L320+L352)</f>
        <v>567707.02</v>
      </c>
      <c r="I650" s="19">
        <f>SUM(F650:H650)</f>
        <v>2161497.0200000005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5096.2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5096.2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103177.3</v>
      </c>
      <c r="G652" s="19">
        <f>(L218+L298)-(J218+J298)</f>
        <v>2330.4499999999998</v>
      </c>
      <c r="H652" s="19">
        <f>(L236+L317)-(J236+J317)</f>
        <v>0</v>
      </c>
      <c r="I652" s="19">
        <f>SUM(F652:H652)</f>
        <v>105507.75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72276.560000000012</v>
      </c>
      <c r="G653" s="200">
        <f>SUM(G565:G577)+SUM(I592:I594)+L602</f>
        <v>616696.10000000009</v>
      </c>
      <c r="H653" s="200">
        <f>SUM(H565:H577)+SUM(J592:J594)+L603</f>
        <v>567557.52</v>
      </c>
      <c r="I653" s="19">
        <f>SUM(F653:H653)</f>
        <v>1256530.1800000002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794213.39000000013</v>
      </c>
      <c r="G654" s="19">
        <f>G650-SUM(G651:G653)</f>
        <v>0</v>
      </c>
      <c r="H654" s="19">
        <f>H650-SUM(H651:H653)</f>
        <v>149.5</v>
      </c>
      <c r="I654" s="19">
        <f>I650-SUM(I651:I653)</f>
        <v>794362.89000000036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43.57</v>
      </c>
      <c r="G655" s="249"/>
      <c r="H655" s="249"/>
      <c r="I655" s="19">
        <f>SUM(F655:H655)</f>
        <v>43.57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18228.45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18231.88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-149.5</v>
      </c>
      <c r="I659" s="19">
        <f>SUM(F659:H659)</f>
        <v>-149.5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18228.45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18228.45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8087-A0F0-4A3C-8325-141D25C5E203}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Stoddard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196325</v>
      </c>
      <c r="C9" s="230">
        <f>'DOE25'!G189+'DOE25'!G207+'DOE25'!G225+'DOE25'!G268+'DOE25'!G287+'DOE25'!G306</f>
        <v>65047.549999999996</v>
      </c>
    </row>
    <row r="10" spans="1:3" x14ac:dyDescent="0.2">
      <c r="A10" t="s">
        <v>810</v>
      </c>
      <c r="B10" s="241">
        <v>150741.25</v>
      </c>
      <c r="C10" s="241">
        <f>61455.3+1.02</f>
        <v>61456.32</v>
      </c>
    </row>
    <row r="11" spans="1:3" x14ac:dyDescent="0.2">
      <c r="A11" t="s">
        <v>811</v>
      </c>
      <c r="B11" s="241">
        <v>42423.75</v>
      </c>
      <c r="C11" s="241">
        <v>3354.24</v>
      </c>
    </row>
    <row r="12" spans="1:3" x14ac:dyDescent="0.2">
      <c r="A12" t="s">
        <v>812</v>
      </c>
      <c r="B12" s="241">
        <v>3160</v>
      </c>
      <c r="C12" s="241">
        <v>236.99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196325</v>
      </c>
      <c r="C13" s="232">
        <f>SUM(C10:C12)</f>
        <v>65047.549999999996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50997.440000000002</v>
      </c>
      <c r="C18" s="230">
        <f>'DOE25'!G190+'DOE25'!G208+'DOE25'!G226+'DOE25'!G269+'DOE25'!G288+'DOE25'!G307</f>
        <v>13053.94</v>
      </c>
    </row>
    <row r="19" spans="1:3" x14ac:dyDescent="0.2">
      <c r="A19" t="s">
        <v>810</v>
      </c>
      <c r="B19" s="241">
        <v>35823.68</v>
      </c>
      <c r="C19" s="241">
        <v>11956.38</v>
      </c>
    </row>
    <row r="20" spans="1:3" x14ac:dyDescent="0.2">
      <c r="A20" t="s">
        <v>811</v>
      </c>
      <c r="B20" s="241">
        <v>15173.76</v>
      </c>
      <c r="C20" s="241">
        <v>1097.56</v>
      </c>
    </row>
    <row r="21" spans="1:3" x14ac:dyDescent="0.2">
      <c r="A21" t="s">
        <v>812</v>
      </c>
      <c r="B21" s="241">
        <v>0</v>
      </c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50997.440000000002</v>
      </c>
      <c r="C22" s="232">
        <f>SUM(C19:C21)</f>
        <v>13053.939999999999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0</v>
      </c>
      <c r="C36" s="236">
        <f>'DOE25'!G192+'DOE25'!G210+'DOE25'!G228+'DOE25'!G271+'DOE25'!G290+'DOE25'!G309</f>
        <v>0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D77F-4A7F-44FE-AD2A-82B678EFA53A}">
  <sheetPr>
    <tabColor indexed="11"/>
  </sheetPr>
  <dimension ref="A1:I51"/>
  <sheetViews>
    <sheetView workbookViewId="0">
      <pane ySplit="4" topLeftCell="A6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Stoddard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1593064.7200000002</v>
      </c>
      <c r="D5" s="20">
        <f>SUM('DOE25'!L189:L192)+SUM('DOE25'!L207:L210)+SUM('DOE25'!L225:L228)-F5-G5</f>
        <v>1588685.7800000003</v>
      </c>
      <c r="E5" s="244"/>
      <c r="F5" s="256">
        <f>SUM('DOE25'!J189:J192)+SUM('DOE25'!J207:J210)+SUM('DOE25'!J225:J228)</f>
        <v>520.75</v>
      </c>
      <c r="G5" s="53">
        <f>SUM('DOE25'!K189:K192)+SUM('DOE25'!K207:K210)+SUM('DOE25'!K225:K228)</f>
        <v>3858.19</v>
      </c>
      <c r="H5" s="260"/>
    </row>
    <row r="6" spans="1:9" x14ac:dyDescent="0.2">
      <c r="A6" s="32">
        <v>2100</v>
      </c>
      <c r="B6" t="s">
        <v>832</v>
      </c>
      <c r="C6" s="246">
        <f t="shared" si="0"/>
        <v>70175.16</v>
      </c>
      <c r="D6" s="20">
        <f>'DOE25'!L194+'DOE25'!L212+'DOE25'!L230-F6-G6</f>
        <v>70175.16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26218.369999999995</v>
      </c>
      <c r="D7" s="20">
        <f>'DOE25'!L195+'DOE25'!L213+'DOE25'!L231-F7-G7</f>
        <v>16916.769999999997</v>
      </c>
      <c r="E7" s="244"/>
      <c r="F7" s="256">
        <f>'DOE25'!J195+'DOE25'!J213+'DOE25'!J231</f>
        <v>9301.6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95720.71</v>
      </c>
      <c r="D8" s="244"/>
      <c r="E8" s="20">
        <f>'DOE25'!L196+'DOE25'!L214+'DOE25'!L232-F8-G8-D9-D11</f>
        <v>95228.97</v>
      </c>
      <c r="F8" s="256">
        <f>'DOE25'!J196+'DOE25'!J214+'DOE25'!J232</f>
        <v>0</v>
      </c>
      <c r="G8" s="53">
        <f>'DOE25'!K196+'DOE25'!K214+'DOE25'!K232</f>
        <v>491.74</v>
      </c>
      <c r="H8" s="260"/>
    </row>
    <row r="9" spans="1:9" x14ac:dyDescent="0.2">
      <c r="A9" s="32">
        <v>2310</v>
      </c>
      <c r="B9" t="s">
        <v>849</v>
      </c>
      <c r="C9" s="246">
        <f t="shared" si="0"/>
        <v>8790.65</v>
      </c>
      <c r="D9" s="245">
        <v>8790.65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3150</v>
      </c>
      <c r="D10" s="244"/>
      <c r="E10" s="245">
        <v>3150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29090.29</v>
      </c>
      <c r="D11" s="245">
        <v>29090.29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67279.289999999994</v>
      </c>
      <c r="D12" s="20">
        <f>'DOE25'!L197+'DOE25'!L215+'DOE25'!L233-F12-G12</f>
        <v>67104.349999999991</v>
      </c>
      <c r="E12" s="244"/>
      <c r="F12" s="256">
        <f>'DOE25'!J197+'DOE25'!J215+'DOE25'!J233</f>
        <v>0</v>
      </c>
      <c r="G12" s="53">
        <f>'DOE25'!K197+'DOE25'!K215+'DOE25'!K233</f>
        <v>174.94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128501.38</v>
      </c>
      <c r="D14" s="20">
        <f>'DOE25'!L199+'DOE25'!L217+'DOE25'!L235-F14-G14</f>
        <v>128501.38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105507.75</v>
      </c>
      <c r="D15" s="20">
        <f>'DOE25'!L200+'DOE25'!L218+'DOE25'!L236-F15-G15</f>
        <v>105507.75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21674.27</v>
      </c>
      <c r="D29" s="20">
        <f>'DOE25'!L350+'DOE25'!L351+'DOE25'!L352-'DOE25'!I359-F29-G29</f>
        <v>21674.27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15974.43</v>
      </c>
      <c r="D31" s="20">
        <f>'DOE25'!L282+'DOE25'!L301+'DOE25'!L320+'DOE25'!L325+'DOE25'!L326+'DOE25'!L327-F31-G31</f>
        <v>11831.14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4143.29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2048277.5400000003</v>
      </c>
      <c r="E33" s="247">
        <f>SUM(E5:E31)</f>
        <v>98378.97</v>
      </c>
      <c r="F33" s="247">
        <f>SUM(F5:F31)</f>
        <v>9822.35</v>
      </c>
      <c r="G33" s="247">
        <f>SUM(G5:G31)</f>
        <v>8668.16</v>
      </c>
      <c r="H33" s="247">
        <f>SUM(H5:H31)</f>
        <v>0</v>
      </c>
    </row>
    <row r="35" spans="2:8" ht="12" thickBot="1" x14ac:dyDescent="0.25">
      <c r="B35" s="254" t="s">
        <v>878</v>
      </c>
      <c r="D35" s="255">
        <f>E33</f>
        <v>98378.97</v>
      </c>
      <c r="E35" s="250"/>
    </row>
    <row r="36" spans="2:8" ht="12" thickTop="1" x14ac:dyDescent="0.2">
      <c r="B36" t="s">
        <v>846</v>
      </c>
      <c r="D36" s="20">
        <f>D33</f>
        <v>2048277.5400000003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6A253-2334-455F-90E6-7469277A7A50}">
  <sheetPr transitionEvaluation="1" codeName="Sheet2">
    <tabColor indexed="10"/>
  </sheetPr>
  <dimension ref="A1:I156"/>
  <sheetViews>
    <sheetView zoomScale="75" workbookViewId="0">
      <pane ySplit="2" topLeftCell="A125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Stoddard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8349.91</v>
      </c>
      <c r="D9" s="95">
        <f>'DOE25'!G9</f>
        <v>940.66</v>
      </c>
      <c r="E9" s="95">
        <f>'DOE25'!H9</f>
        <v>-5042.8999999999996</v>
      </c>
      <c r="F9" s="95">
        <f>'DOE25'!I9</f>
        <v>0</v>
      </c>
      <c r="G9" s="95">
        <f>'DOE25'!J9</f>
        <v>134449.64000000001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600.4</v>
      </c>
      <c r="E13" s="95">
        <f>'DOE25'!H13</f>
        <v>5792.9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64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8349.91</v>
      </c>
      <c r="D19" s="41">
        <f>SUM(D9:D18)</f>
        <v>1605.06</v>
      </c>
      <c r="E19" s="41">
        <f>SUM(E9:E18)</f>
        <v>750</v>
      </c>
      <c r="F19" s="41">
        <f>SUM(F9:F18)</f>
        <v>0</v>
      </c>
      <c r="G19" s="41">
        <f>SUM(G9:G18)</f>
        <v>134449.64000000001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1605.06</v>
      </c>
      <c r="E40" s="95">
        <f>'DOE25'!H41</f>
        <v>750</v>
      </c>
      <c r="F40" s="95">
        <f>'DOE25'!I41</f>
        <v>0</v>
      </c>
      <c r="G40" s="95">
        <f>'DOE25'!J41</f>
        <v>134449.64000000001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8349.91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8349.91</v>
      </c>
      <c r="D42" s="41">
        <f>SUM(D34:D41)</f>
        <v>1605.06</v>
      </c>
      <c r="E42" s="41">
        <f>SUM(E34:E41)</f>
        <v>750</v>
      </c>
      <c r="F42" s="41">
        <f>SUM(F34:F41)</f>
        <v>0</v>
      </c>
      <c r="G42" s="41">
        <f>SUM(G34:G41)</f>
        <v>134449.64000000001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8349.91</v>
      </c>
      <c r="D43" s="41">
        <f>D42+D32</f>
        <v>1605.06</v>
      </c>
      <c r="E43" s="41">
        <f>E42+E32</f>
        <v>750</v>
      </c>
      <c r="F43" s="41">
        <f>F42+F32</f>
        <v>0</v>
      </c>
      <c r="G43" s="41">
        <f>G42+G32</f>
        <v>134449.64000000001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1439599</v>
      </c>
      <c r="D48" s="95">
        <f>'DOE25'!G52</f>
        <v>15403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0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1584.12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5096.2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5342.16</v>
      </c>
      <c r="D53" s="95">
        <f>SUM('DOE25'!G90:G102)</f>
        <v>0</v>
      </c>
      <c r="E53" s="95">
        <f>SUM('DOE25'!H90:H102)</f>
        <v>750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5342.16</v>
      </c>
      <c r="D54" s="130">
        <f>SUM(D49:D53)</f>
        <v>5096.2</v>
      </c>
      <c r="E54" s="130">
        <f>SUM(E49:E53)</f>
        <v>750</v>
      </c>
      <c r="F54" s="130">
        <f>SUM(F49:F53)</f>
        <v>0</v>
      </c>
      <c r="G54" s="130">
        <f>SUM(G49:G53)</f>
        <v>1584.12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1444941.16</v>
      </c>
      <c r="D55" s="22">
        <f>D48+D54</f>
        <v>20499.2</v>
      </c>
      <c r="E55" s="22">
        <f>E48+E54</f>
        <v>750</v>
      </c>
      <c r="F55" s="22">
        <f>F48+F54</f>
        <v>0</v>
      </c>
      <c r="G55" s="22">
        <f>G48+G54</f>
        <v>1584.12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622956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622956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166.42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166.42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622956</v>
      </c>
      <c r="D73" s="130">
        <f>SUM(D71:D72)+D70+D62</f>
        <v>166.42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9442.8799999999992</v>
      </c>
      <c r="D80" s="95">
        <f>SUM('DOE25'!G145:G153)</f>
        <v>2646.46</v>
      </c>
      <c r="E80" s="95">
        <f>SUM('DOE25'!H145:H153)</f>
        <v>15974.43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9442.8799999999992</v>
      </c>
      <c r="D83" s="131">
        <f>SUM(D77:D82)</f>
        <v>2646.46</v>
      </c>
      <c r="E83" s="131">
        <f>SUM(E77:E82)</f>
        <v>15974.43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2077340.0399999998</v>
      </c>
      <c r="D96" s="86">
        <f>D55+D73+D83+D95</f>
        <v>23312.079999999998</v>
      </c>
      <c r="E96" s="86">
        <f>E55+E73+E83+E95</f>
        <v>16724.43</v>
      </c>
      <c r="F96" s="86">
        <f>F55+F73+F83+F95</f>
        <v>0</v>
      </c>
      <c r="G96" s="86">
        <f>G55+G73+G95</f>
        <v>1584.12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995938.58000000007</v>
      </c>
      <c r="D101" s="24" t="s">
        <v>312</v>
      </c>
      <c r="E101" s="95">
        <f>('DOE25'!L268)+('DOE25'!L287)+('DOE25'!L306)</f>
        <v>8585.77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595639.14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1487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500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1593064.7200000002</v>
      </c>
      <c r="D107" s="86">
        <f>SUM(D101:D106)</f>
        <v>0</v>
      </c>
      <c r="E107" s="86">
        <f>SUM(E101:E106)</f>
        <v>9085.77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70175.16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26218.369999999995</v>
      </c>
      <c r="D111" s="24" t="s">
        <v>312</v>
      </c>
      <c r="E111" s="95">
        <f>+('DOE25'!L274)+('DOE25'!L293)+('DOE25'!L312)</f>
        <v>6401.51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133601.65</v>
      </c>
      <c r="D112" s="24" t="s">
        <v>312</v>
      </c>
      <c r="E112" s="95">
        <f>+('DOE25'!L275)+('DOE25'!L294)+('DOE25'!L313)</f>
        <v>487.15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67279.289999999994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128501.38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105507.75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21674.27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531283.6</v>
      </c>
      <c r="D120" s="86">
        <f>SUM(D110:D119)</f>
        <v>21674.27</v>
      </c>
      <c r="E120" s="86">
        <f>SUM(E110:E119)</f>
        <v>6888.66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1584.12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-1584.12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2124348.3200000003</v>
      </c>
      <c r="D137" s="86">
        <f>(D107+D120+D136)</f>
        <v>21674.27</v>
      </c>
      <c r="E137" s="86">
        <f>(E107+E120+E136)</f>
        <v>15974.43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3513-DB3C-47AA-8400-8B75BCAD47BF}">
  <sheetPr codeName="Sheet3">
    <tabColor indexed="43"/>
  </sheetPr>
  <dimension ref="A1:D42"/>
  <sheetViews>
    <sheetView topLeftCell="A17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Stoddard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18228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18228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1004524</v>
      </c>
      <c r="D10" s="182">
        <f>ROUND((C10/$C$28)*100,1)</f>
        <v>46.6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595639</v>
      </c>
      <c r="D11" s="182">
        <f>ROUND((C11/$C$28)*100,1)</f>
        <v>27.6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1487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70175</v>
      </c>
      <c r="D15" s="182">
        <f t="shared" ref="D15:D27" si="0">ROUND((C15/$C$28)*100,1)</f>
        <v>3.3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32620</v>
      </c>
      <c r="D16" s="182">
        <f t="shared" si="0"/>
        <v>1.5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134089</v>
      </c>
      <c r="D17" s="182">
        <f t="shared" si="0"/>
        <v>6.2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67279</v>
      </c>
      <c r="D18" s="182">
        <f t="shared" si="0"/>
        <v>3.1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128501</v>
      </c>
      <c r="D20" s="182">
        <f t="shared" si="0"/>
        <v>6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105508</v>
      </c>
      <c r="D21" s="182">
        <f t="shared" si="0"/>
        <v>4.9000000000000004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500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16577.8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2156899.7999999998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2156899.7999999998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1455002</v>
      </c>
      <c r="D35" s="182">
        <f t="shared" ref="D35:D40" si="1">ROUND((C35/$C$41)*100,1)</f>
        <v>68.8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7676.2800000000279</v>
      </c>
      <c r="D36" s="182">
        <f t="shared" si="1"/>
        <v>0.4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622956</v>
      </c>
      <c r="D37" s="182">
        <f t="shared" si="1"/>
        <v>29.5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166</v>
      </c>
      <c r="D38" s="182">
        <f t="shared" si="1"/>
        <v>0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28064</v>
      </c>
      <c r="D39" s="182">
        <f t="shared" si="1"/>
        <v>1.3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2113864.2800000003</v>
      </c>
      <c r="D41" s="184">
        <f>SUM(D35:D40)</f>
        <v>100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9829-1908-4D7C-AC70-563CF672E0F3}">
  <sheetPr>
    <tabColor indexed="17"/>
  </sheetPr>
  <dimension ref="A1:IV90"/>
  <sheetViews>
    <sheetView workbookViewId="0">
      <pane ySplit="3" topLeftCell="A4" activePane="bottomLeft" state="frozen"/>
      <selection pane="bottomLeft" activeCell="C26" sqref="C26:M2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Stoddard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1:M41"/>
    <mergeCell ref="BC40:BM40"/>
    <mergeCell ref="BP40:BZ40"/>
    <mergeCell ref="FC40:FM40"/>
    <mergeCell ref="CC40:CM40"/>
    <mergeCell ref="CP40:CZ40"/>
    <mergeCell ref="DC40:DM40"/>
    <mergeCell ref="EP40:EZ40"/>
    <mergeCell ref="DP40:DZ40"/>
    <mergeCell ref="C45:M45"/>
    <mergeCell ref="C46:M46"/>
    <mergeCell ref="GC40:GM40"/>
    <mergeCell ref="GP40:GZ40"/>
    <mergeCell ref="EC40:EM40"/>
    <mergeCell ref="C44:M44"/>
    <mergeCell ref="FP40:FZ40"/>
    <mergeCell ref="C43:M43"/>
    <mergeCell ref="AP40:AZ40"/>
    <mergeCell ref="C42:M42"/>
    <mergeCell ref="IP40:IV40"/>
    <mergeCell ref="HC40:HM40"/>
    <mergeCell ref="HP40:HZ40"/>
    <mergeCell ref="IC40:IM40"/>
    <mergeCell ref="DP39:DZ39"/>
    <mergeCell ref="EC39:EM39"/>
    <mergeCell ref="GC39:GM39"/>
    <mergeCell ref="CP39:CZ39"/>
    <mergeCell ref="BP39:BZ39"/>
    <mergeCell ref="CC39:CM39"/>
    <mergeCell ref="DC39:DM39"/>
    <mergeCell ref="P39:Z39"/>
    <mergeCell ref="AC39:AM39"/>
    <mergeCell ref="AP39:AZ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2011-11-03T18:43:26Z</cp:lastPrinted>
  <dcterms:created xsi:type="dcterms:W3CDTF">1997-12-04T19:04:30Z</dcterms:created>
  <dcterms:modified xsi:type="dcterms:W3CDTF">2025-01-10T20:32:33Z</dcterms:modified>
</cp:coreProperties>
</file>