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2F2E988-DD38-4373-8459-2CE29FD052E1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6591FC3-C6E6-4AF3-9784-A6B37525D22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G128" i="1"/>
  <c r="C37" i="10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L234" i="1"/>
  <c r="L239" i="1" s="1"/>
  <c r="F16" i="13"/>
  <c r="G16" i="13"/>
  <c r="L201" i="1"/>
  <c r="C117" i="2" s="1"/>
  <c r="L219" i="1"/>
  <c r="L237" i="1"/>
  <c r="F5" i="13"/>
  <c r="D5" i="13" s="1"/>
  <c r="G5" i="13"/>
  <c r="L189" i="1"/>
  <c r="L190" i="1"/>
  <c r="L191" i="1"/>
  <c r="L192" i="1"/>
  <c r="C104" i="2" s="1"/>
  <c r="L207" i="1"/>
  <c r="L221" i="1" s="1"/>
  <c r="L208" i="1"/>
  <c r="C102" i="2" s="1"/>
  <c r="L209" i="1"/>
  <c r="C12" i="10" s="1"/>
  <c r="L210" i="1"/>
  <c r="L225" i="1"/>
  <c r="L226" i="1"/>
  <c r="L227" i="1"/>
  <c r="L228" i="1"/>
  <c r="F6" i="13"/>
  <c r="F33" i="13" s="1"/>
  <c r="G6" i="13"/>
  <c r="L194" i="1"/>
  <c r="C15" i="10" s="1"/>
  <c r="L212" i="1"/>
  <c r="L230" i="1"/>
  <c r="F7" i="13"/>
  <c r="G7" i="13"/>
  <c r="L195" i="1"/>
  <c r="C111" i="2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C115" i="2"/>
  <c r="L235" i="1"/>
  <c r="D14" i="13"/>
  <c r="C14" i="13"/>
  <c r="F15" i="13"/>
  <c r="D15" i="13" s="1"/>
  <c r="C15" i="13" s="1"/>
  <c r="G15" i="13"/>
  <c r="L200" i="1"/>
  <c r="L218" i="1"/>
  <c r="L236" i="1"/>
  <c r="F17" i="13"/>
  <c r="G17" i="13"/>
  <c r="L243" i="1"/>
  <c r="D17" i="13" s="1"/>
  <c r="C17" i="13" s="1"/>
  <c r="F18" i="13"/>
  <c r="G18" i="13"/>
  <c r="D18" i="13"/>
  <c r="C18" i="13"/>
  <c r="L244" i="1"/>
  <c r="F19" i="13"/>
  <c r="G19" i="13"/>
  <c r="D19" i="13" s="1"/>
  <c r="C19" i="13" s="1"/>
  <c r="L245" i="1"/>
  <c r="F29" i="13"/>
  <c r="G29" i="13"/>
  <c r="L350" i="1"/>
  <c r="L351" i="1"/>
  <c r="D119" i="2" s="1"/>
  <c r="D120" i="2" s="1"/>
  <c r="L352" i="1"/>
  <c r="H651" i="1" s="1"/>
  <c r="I359" i="1"/>
  <c r="D29" i="13" s="1"/>
  <c r="C29" i="13" s="1"/>
  <c r="I361" i="1"/>
  <c r="H624" i="1" s="1"/>
  <c r="J282" i="1"/>
  <c r="J301" i="1"/>
  <c r="J320" i="1"/>
  <c r="K282" i="1"/>
  <c r="K301" i="1"/>
  <c r="G31" i="13" s="1"/>
  <c r="K320" i="1"/>
  <c r="L268" i="1"/>
  <c r="E101" i="2" s="1"/>
  <c r="L269" i="1"/>
  <c r="E102" i="2" s="1"/>
  <c r="L270" i="1"/>
  <c r="E103" i="2" s="1"/>
  <c r="L271" i="1"/>
  <c r="E104" i="2" s="1"/>
  <c r="L273" i="1"/>
  <c r="L274" i="1"/>
  <c r="E111" i="2" s="1"/>
  <c r="L275" i="1"/>
  <c r="L276" i="1"/>
  <c r="L277" i="1"/>
  <c r="L278" i="1"/>
  <c r="L279" i="1"/>
  <c r="F652" i="1" s="1"/>
  <c r="I652" i="1" s="1"/>
  <c r="L280" i="1"/>
  <c r="L287" i="1"/>
  <c r="L301" i="1" s="1"/>
  <c r="L288" i="1"/>
  <c r="L289" i="1"/>
  <c r="L290" i="1"/>
  <c r="L292" i="1"/>
  <c r="L293" i="1"/>
  <c r="L294" i="1"/>
  <c r="L295" i="1"/>
  <c r="E113" i="2" s="1"/>
  <c r="L296" i="1"/>
  <c r="L297" i="1"/>
  <c r="C20" i="10" s="1"/>
  <c r="E115" i="2"/>
  <c r="L298" i="1"/>
  <c r="G652" i="1" s="1"/>
  <c r="L299" i="1"/>
  <c r="E117" i="2"/>
  <c r="L306" i="1"/>
  <c r="L320" i="1" s="1"/>
  <c r="L307" i="1"/>
  <c r="L308" i="1"/>
  <c r="L309" i="1"/>
  <c r="L311" i="1"/>
  <c r="L312" i="1"/>
  <c r="L313" i="1"/>
  <c r="E112" i="2" s="1"/>
  <c r="L314" i="1"/>
  <c r="L315" i="1"/>
  <c r="C19" i="10" s="1"/>
  <c r="L316" i="1"/>
  <c r="L317" i="1"/>
  <c r="H652" i="1"/>
  <c r="L318" i="1"/>
  <c r="L325" i="1"/>
  <c r="L326" i="1"/>
  <c r="C24" i="10" s="1"/>
  <c r="L327" i="1"/>
  <c r="L252" i="1"/>
  <c r="H25" i="13" s="1"/>
  <c r="L253" i="1"/>
  <c r="C25" i="10" s="1"/>
  <c r="L333" i="1"/>
  <c r="E123" i="2" s="1"/>
  <c r="L334" i="1"/>
  <c r="L247" i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A22" i="12" s="1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 s="1"/>
  <c r="G55" i="2" s="1"/>
  <c r="G51" i="2"/>
  <c r="G53" i="2"/>
  <c r="F2" i="11"/>
  <c r="L603" i="1"/>
  <c r="H653" i="1"/>
  <c r="L602" i="1"/>
  <c r="G653" i="1" s="1"/>
  <c r="I653" i="1" s="1"/>
  <c r="L601" i="1"/>
  <c r="L604" i="1" s="1"/>
  <c r="C40" i="10"/>
  <c r="F52" i="1"/>
  <c r="C48" i="2" s="1"/>
  <c r="C55" i="2" s="1"/>
  <c r="G52" i="1"/>
  <c r="D48" i="2" s="1"/>
  <c r="H52" i="1"/>
  <c r="I52" i="1"/>
  <c r="F71" i="1"/>
  <c r="F86" i="1"/>
  <c r="F103" i="1"/>
  <c r="G103" i="1"/>
  <c r="H71" i="1"/>
  <c r="H86" i="1"/>
  <c r="H103" i="1"/>
  <c r="H104" i="1" s="1"/>
  <c r="I103" i="1"/>
  <c r="I104" i="1" s="1"/>
  <c r="I185" i="1" s="1"/>
  <c r="G620" i="1" s="1"/>
  <c r="J620" i="1" s="1"/>
  <c r="J103" i="1"/>
  <c r="J104" i="1"/>
  <c r="F128" i="1"/>
  <c r="G113" i="1"/>
  <c r="G132" i="1" s="1"/>
  <c r="H113" i="1"/>
  <c r="H132" i="1" s="1"/>
  <c r="H128" i="1"/>
  <c r="I113" i="1"/>
  <c r="I132" i="1"/>
  <c r="I128" i="1"/>
  <c r="J113" i="1"/>
  <c r="J128" i="1"/>
  <c r="J132" i="1" s="1"/>
  <c r="F139" i="1"/>
  <c r="C77" i="2" s="1"/>
  <c r="C83" i="2" s="1"/>
  <c r="F154" i="1"/>
  <c r="G139" i="1"/>
  <c r="G154" i="1"/>
  <c r="G161" i="1"/>
  <c r="H139" i="1"/>
  <c r="H154" i="1"/>
  <c r="H161" i="1"/>
  <c r="I139" i="1"/>
  <c r="F77" i="2" s="1"/>
  <c r="F83" i="2" s="1"/>
  <c r="I154" i="1"/>
  <c r="I161" i="1" s="1"/>
  <c r="C11" i="10"/>
  <c r="C16" i="10"/>
  <c r="L242" i="1"/>
  <c r="C23" i="10" s="1"/>
  <c r="C105" i="2"/>
  <c r="L324" i="1"/>
  <c r="L246" i="1"/>
  <c r="L260" i="1"/>
  <c r="C26" i="10" s="1"/>
  <c r="C134" i="2"/>
  <c r="L261" i="1"/>
  <c r="C135" i="2" s="1"/>
  <c r="L341" i="1"/>
  <c r="E134" i="2" s="1"/>
  <c r="L342" i="1"/>
  <c r="E135" i="2" s="1"/>
  <c r="I655" i="1"/>
  <c r="I660" i="1"/>
  <c r="I659" i="1"/>
  <c r="C6" i="10"/>
  <c r="C5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L514" i="1" s="1"/>
  <c r="L512" i="1"/>
  <c r="F540" i="1"/>
  <c r="L513" i="1"/>
  <c r="F541" i="1"/>
  <c r="L516" i="1"/>
  <c r="G539" i="1"/>
  <c r="G542" i="1" s="1"/>
  <c r="L517" i="1"/>
  <c r="L519" i="1" s="1"/>
  <c r="G540" i="1"/>
  <c r="K540" i="1" s="1"/>
  <c r="L518" i="1"/>
  <c r="G541" i="1" s="1"/>
  <c r="L521" i="1"/>
  <c r="H539" i="1"/>
  <c r="L522" i="1"/>
  <c r="H540" i="1"/>
  <c r="L523" i="1"/>
  <c r="H541" i="1" s="1"/>
  <c r="H542" i="1" s="1"/>
  <c r="L526" i="1"/>
  <c r="L529" i="1" s="1"/>
  <c r="I539" i="1"/>
  <c r="I542" i="1" s="1"/>
  <c r="L527" i="1"/>
  <c r="I540" i="1"/>
  <c r="L528" i="1"/>
  <c r="I541" i="1"/>
  <c r="L531" i="1"/>
  <c r="J539" i="1"/>
  <c r="L532" i="1"/>
  <c r="J540" i="1"/>
  <c r="L533" i="1"/>
  <c r="J541" i="1" s="1"/>
  <c r="J542" i="1" s="1"/>
  <c r="E124" i="2"/>
  <c r="K262" i="1"/>
  <c r="L262" i="1" s="1"/>
  <c r="J262" i="1"/>
  <c r="I262" i="1"/>
  <c r="H262" i="1"/>
  <c r="G262" i="1"/>
  <c r="F262" i="1"/>
  <c r="A1" i="2"/>
  <c r="A2" i="2"/>
  <c r="C9" i="2"/>
  <c r="C19" i="2" s="1"/>
  <c r="D9" i="2"/>
  <c r="D19" i="2" s="1"/>
  <c r="D10" i="2"/>
  <c r="D12" i="2"/>
  <c r="D13" i="2"/>
  <c r="D14" i="2"/>
  <c r="D16" i="2"/>
  <c r="D17" i="2"/>
  <c r="D18" i="2"/>
  <c r="E9" i="2"/>
  <c r="E19" i="2" s="1"/>
  <c r="F9" i="2"/>
  <c r="F19" i="2" s="1"/>
  <c r="I431" i="1"/>
  <c r="I438" i="1" s="1"/>
  <c r="G632" i="1" s="1"/>
  <c r="J9" i="1"/>
  <c r="G9" i="2" s="1"/>
  <c r="C10" i="2"/>
  <c r="E10" i="2"/>
  <c r="F10" i="2"/>
  <c r="I432" i="1"/>
  <c r="J10" i="1" s="1"/>
  <c r="G10" i="2" s="1"/>
  <c r="C11" i="2"/>
  <c r="C12" i="2"/>
  <c r="C13" i="2"/>
  <c r="C14" i="2"/>
  <c r="C16" i="2"/>
  <c r="C17" i="2"/>
  <c r="C18" i="2"/>
  <c r="E12" i="2"/>
  <c r="F12" i="2"/>
  <c r="I433" i="1"/>
  <c r="J12" i="1"/>
  <c r="G12" i="2"/>
  <c r="E13" i="2"/>
  <c r="F13" i="2"/>
  <c r="I434" i="1"/>
  <c r="J13" i="1"/>
  <c r="G13" i="2"/>
  <c r="E14" i="2"/>
  <c r="F14" i="2"/>
  <c r="I435" i="1"/>
  <c r="J14" i="1"/>
  <c r="G14" i="2" s="1"/>
  <c r="F15" i="2"/>
  <c r="E16" i="2"/>
  <c r="F16" i="2"/>
  <c r="E17" i="2"/>
  <c r="F17" i="2"/>
  <c r="I436" i="1"/>
  <c r="J17" i="1"/>
  <c r="G17" i="2" s="1"/>
  <c r="E18" i="2"/>
  <c r="F18" i="2"/>
  <c r="I437" i="1"/>
  <c r="J18" i="1" s="1"/>
  <c r="G18" i="2" s="1"/>
  <c r="C22" i="2"/>
  <c r="D22" i="2"/>
  <c r="D32" i="2" s="1"/>
  <c r="D23" i="2"/>
  <c r="D24" i="2"/>
  <c r="D25" i="2"/>
  <c r="D28" i="2"/>
  <c r="D29" i="2"/>
  <c r="D30" i="2"/>
  <c r="D31" i="2"/>
  <c r="E22" i="2"/>
  <c r="F22" i="2"/>
  <c r="I440" i="1"/>
  <c r="J23" i="1"/>
  <c r="J33" i="1" s="1"/>
  <c r="G22" i="2"/>
  <c r="C23" i="2"/>
  <c r="C32" i="2" s="1"/>
  <c r="C24" i="2"/>
  <c r="C25" i="2"/>
  <c r="C26" i="2"/>
  <c r="C27" i="2"/>
  <c r="C28" i="2"/>
  <c r="C29" i="2"/>
  <c r="C30" i="2"/>
  <c r="C31" i="2"/>
  <c r="E23" i="2"/>
  <c r="F23" i="2"/>
  <c r="F32" i="2" s="1"/>
  <c r="I441" i="1"/>
  <c r="I444" i="1" s="1"/>
  <c r="J24" i="1"/>
  <c r="G23" i="2" s="1"/>
  <c r="E24" i="2"/>
  <c r="F24" i="2"/>
  <c r="I442" i="1"/>
  <c r="J25" i="1" s="1"/>
  <c r="G24" i="2" s="1"/>
  <c r="E25" i="2"/>
  <c r="F25" i="2"/>
  <c r="F26" i="2"/>
  <c r="F27" i="2"/>
  <c r="E28" i="2"/>
  <c r="E32" i="2" s="1"/>
  <c r="F28" i="2"/>
  <c r="E29" i="2"/>
  <c r="F29" i="2"/>
  <c r="E30" i="2"/>
  <c r="F30" i="2"/>
  <c r="E31" i="2"/>
  <c r="F31" i="2"/>
  <c r="I443" i="1"/>
  <c r="J32" i="1" s="1"/>
  <c r="G31" i="2" s="1"/>
  <c r="C34" i="2"/>
  <c r="C42" i="2" s="1"/>
  <c r="C35" i="2"/>
  <c r="C36" i="2"/>
  <c r="C37" i="2"/>
  <c r="C38" i="2"/>
  <c r="C40" i="2"/>
  <c r="C41" i="2"/>
  <c r="D34" i="2"/>
  <c r="E34" i="2"/>
  <c r="E42" i="2" s="1"/>
  <c r="E43" i="2" s="1"/>
  <c r="E35" i="2"/>
  <c r="E36" i="2"/>
  <c r="E37" i="2"/>
  <c r="E38" i="2"/>
  <c r="E40" i="2"/>
  <c r="E41" i="2"/>
  <c r="F34" i="2"/>
  <c r="D35" i="2"/>
  <c r="F35" i="2"/>
  <c r="F42" i="2" s="1"/>
  <c r="F43" i="2" s="1"/>
  <c r="D36" i="2"/>
  <c r="F36" i="2"/>
  <c r="I446" i="1"/>
  <c r="I450" i="1" s="1"/>
  <c r="J37" i="1"/>
  <c r="G36" i="2" s="1"/>
  <c r="G42" i="2" s="1"/>
  <c r="D37" i="2"/>
  <c r="D42" i="2" s="1"/>
  <c r="D43" i="2" s="1"/>
  <c r="F37" i="2"/>
  <c r="I447" i="1"/>
  <c r="J38" i="1"/>
  <c r="G37" i="2" s="1"/>
  <c r="D38" i="2"/>
  <c r="F38" i="2"/>
  <c r="I448" i="1"/>
  <c r="J40" i="1" s="1"/>
  <c r="G39" i="2" s="1"/>
  <c r="D40" i="2"/>
  <c r="F40" i="2"/>
  <c r="I449" i="1"/>
  <c r="J41" i="1" s="1"/>
  <c r="G40" i="2" s="1"/>
  <c r="D41" i="2"/>
  <c r="F41" i="2"/>
  <c r="E48" i="2"/>
  <c r="C49" i="2"/>
  <c r="C50" i="2"/>
  <c r="E50" i="2"/>
  <c r="C51" i="2"/>
  <c r="D51" i="2"/>
  <c r="D54" i="2" s="1"/>
  <c r="E51" i="2"/>
  <c r="E54" i="2" s="1"/>
  <c r="E55" i="2" s="1"/>
  <c r="F51" i="2"/>
  <c r="D52" i="2"/>
  <c r="C53" i="2"/>
  <c r="D53" i="2"/>
  <c r="E53" i="2"/>
  <c r="F53" i="2"/>
  <c r="F54" i="2" s="1"/>
  <c r="F55" i="2" s="1"/>
  <c r="C58" i="2"/>
  <c r="C59" i="2"/>
  <c r="C61" i="2"/>
  <c r="C62" i="2"/>
  <c r="D61" i="2"/>
  <c r="D62" i="2" s="1"/>
  <c r="E61" i="2"/>
  <c r="F61" i="2"/>
  <c r="F62" i="2" s="1"/>
  <c r="G61" i="2"/>
  <c r="E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/>
  <c r="G73" i="2" s="1"/>
  <c r="D70" i="2"/>
  <c r="D73" i="2" s="1"/>
  <c r="D71" i="2"/>
  <c r="C71" i="2"/>
  <c r="E71" i="2"/>
  <c r="C72" i="2"/>
  <c r="E72" i="2"/>
  <c r="D77" i="2"/>
  <c r="E77" i="2"/>
  <c r="E83" i="2" s="1"/>
  <c r="E79" i="2"/>
  <c r="E80" i="2"/>
  <c r="E81" i="2"/>
  <c r="C79" i="2"/>
  <c r="F79" i="2"/>
  <c r="C80" i="2"/>
  <c r="D80" i="2"/>
  <c r="F80" i="2"/>
  <c r="C81" i="2"/>
  <c r="D81" i="2"/>
  <c r="F81" i="2"/>
  <c r="C82" i="2"/>
  <c r="C85" i="2"/>
  <c r="F85" i="2"/>
  <c r="F95" i="2" s="1"/>
  <c r="C86" i="2"/>
  <c r="F86" i="2"/>
  <c r="D88" i="2"/>
  <c r="D95" i="2" s="1"/>
  <c r="E88" i="2"/>
  <c r="F88" i="2"/>
  <c r="G88" i="2"/>
  <c r="C89" i="2"/>
  <c r="C95" i="2" s="1"/>
  <c r="D89" i="2"/>
  <c r="E89" i="2"/>
  <c r="E90" i="2"/>
  <c r="E91" i="2"/>
  <c r="E92" i="2"/>
  <c r="E93" i="2"/>
  <c r="E94" i="2"/>
  <c r="E95" i="2"/>
  <c r="F89" i="2"/>
  <c r="G89" i="2"/>
  <c r="G90" i="2"/>
  <c r="G95" i="2"/>
  <c r="C90" i="2"/>
  <c r="D90" i="2"/>
  <c r="C91" i="2"/>
  <c r="D91" i="2"/>
  <c r="F91" i="2"/>
  <c r="C92" i="2"/>
  <c r="D92" i="2"/>
  <c r="F92" i="2"/>
  <c r="C93" i="2"/>
  <c r="D93" i="2"/>
  <c r="F93" i="2"/>
  <c r="C94" i="2"/>
  <c r="D94" i="2"/>
  <c r="F94" i="2"/>
  <c r="E105" i="2"/>
  <c r="C106" i="2"/>
  <c r="E106" i="2"/>
  <c r="D107" i="2"/>
  <c r="D137" i="2" s="1"/>
  <c r="F107" i="2"/>
  <c r="G107" i="2"/>
  <c r="D126" i="2"/>
  <c r="D136" i="2"/>
  <c r="F120" i="2"/>
  <c r="G120" i="2"/>
  <c r="C122" i="2"/>
  <c r="E122" i="2"/>
  <c r="E126" i="2"/>
  <c r="F126" i="2"/>
  <c r="K411" i="1"/>
  <c r="K419" i="1"/>
  <c r="K425" i="1"/>
  <c r="L255" i="1"/>
  <c r="C127" i="2" s="1"/>
  <c r="E127" i="2"/>
  <c r="L256" i="1"/>
  <c r="C128" i="2"/>
  <c r="L257" i="1"/>
  <c r="C129" i="2"/>
  <c r="E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B153" i="2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B156" i="2"/>
  <c r="G493" i="1"/>
  <c r="C156" i="2"/>
  <c r="H493" i="1"/>
  <c r="D156" i="2" s="1"/>
  <c r="G156" i="2" s="1"/>
  <c r="I493" i="1"/>
  <c r="E156" i="2"/>
  <c r="J493" i="1"/>
  <c r="F156" i="2" s="1"/>
  <c r="F19" i="1"/>
  <c r="G607" i="1"/>
  <c r="G19" i="1"/>
  <c r="G608" i="1"/>
  <c r="H19" i="1"/>
  <c r="G609" i="1" s="1"/>
  <c r="I19" i="1"/>
  <c r="G610" i="1" s="1"/>
  <c r="J610" i="1" s="1"/>
  <c r="F33" i="1"/>
  <c r="F44" i="1" s="1"/>
  <c r="H607" i="1" s="1"/>
  <c r="G33" i="1"/>
  <c r="H33" i="1"/>
  <c r="I33" i="1"/>
  <c r="F43" i="1"/>
  <c r="G43" i="1"/>
  <c r="H43" i="1"/>
  <c r="I43" i="1"/>
  <c r="G615" i="1" s="1"/>
  <c r="G44" i="1"/>
  <c r="H608" i="1"/>
  <c r="J608" i="1" s="1"/>
  <c r="H44" i="1"/>
  <c r="H609" i="1" s="1"/>
  <c r="F169" i="1"/>
  <c r="I169" i="1"/>
  <c r="F175" i="1"/>
  <c r="G175" i="1"/>
  <c r="G184" i="1" s="1"/>
  <c r="H175" i="1"/>
  <c r="H184" i="1" s="1"/>
  <c r="I175" i="1"/>
  <c r="J175" i="1"/>
  <c r="J184" i="1" s="1"/>
  <c r="F180" i="1"/>
  <c r="F184" i="1" s="1"/>
  <c r="G180" i="1"/>
  <c r="H180" i="1"/>
  <c r="I180" i="1"/>
  <c r="F203" i="1"/>
  <c r="G203" i="1"/>
  <c r="H203" i="1"/>
  <c r="H249" i="1" s="1"/>
  <c r="H263" i="1" s="1"/>
  <c r="I203" i="1"/>
  <c r="J203" i="1"/>
  <c r="J249" i="1" s="1"/>
  <c r="K203" i="1"/>
  <c r="K249" i="1" s="1"/>
  <c r="K263" i="1" s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I249" i="1" s="1"/>
  <c r="I263" i="1" s="1"/>
  <c r="J239" i="1"/>
  <c r="K239" i="1"/>
  <c r="F248" i="1"/>
  <c r="G248" i="1"/>
  <c r="H248" i="1"/>
  <c r="I248" i="1"/>
  <c r="J248" i="1"/>
  <c r="K248" i="1"/>
  <c r="L248" i="1"/>
  <c r="F282" i="1"/>
  <c r="G282" i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J330" i="1"/>
  <c r="J344" i="1"/>
  <c r="K329" i="1"/>
  <c r="G330" i="1"/>
  <c r="G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H400" i="1" s="1"/>
  <c r="H634" i="1" s="1"/>
  <c r="I385" i="1"/>
  <c r="F393" i="1"/>
  <c r="G393" i="1"/>
  <c r="H393" i="1"/>
  <c r="I393" i="1"/>
  <c r="F399" i="1"/>
  <c r="G399" i="1"/>
  <c r="H399" i="1"/>
  <c r="I399" i="1"/>
  <c r="I400" i="1" s="1"/>
  <c r="F400" i="1"/>
  <c r="H633" i="1"/>
  <c r="J633" i="1" s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F426" i="1" s="1"/>
  <c r="G411" i="1"/>
  <c r="H411" i="1"/>
  <c r="I411" i="1"/>
  <c r="J411" i="1"/>
  <c r="J426" i="1" s="1"/>
  <c r="L413" i="1"/>
  <c r="L414" i="1"/>
  <c r="L415" i="1"/>
  <c r="L419" i="1" s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5" i="1" s="1"/>
  <c r="L424" i="1"/>
  <c r="F425" i="1"/>
  <c r="G425" i="1"/>
  <c r="H425" i="1"/>
  <c r="H426" i="1"/>
  <c r="I425" i="1"/>
  <c r="I426" i="1" s="1"/>
  <c r="J425" i="1"/>
  <c r="F438" i="1"/>
  <c r="G438" i="1"/>
  <c r="G630" i="1" s="1"/>
  <c r="J630" i="1" s="1"/>
  <c r="H438" i="1"/>
  <c r="G631" i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 s="1"/>
  <c r="H631" i="1" s="1"/>
  <c r="J631" i="1" s="1"/>
  <c r="F460" i="1"/>
  <c r="G460" i="1"/>
  <c r="G466" i="1" s="1"/>
  <c r="H613" i="1" s="1"/>
  <c r="J613" i="1" s="1"/>
  <c r="H460" i="1"/>
  <c r="H466" i="1" s="1"/>
  <c r="H614" i="1" s="1"/>
  <c r="I460" i="1"/>
  <c r="I466" i="1"/>
  <c r="H615" i="1" s="1"/>
  <c r="J460" i="1"/>
  <c r="F464" i="1"/>
  <c r="G464" i="1"/>
  <c r="H464" i="1"/>
  <c r="I464" i="1"/>
  <c r="J464" i="1"/>
  <c r="F466" i="1"/>
  <c r="H612" i="1" s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J535" i="1" s="1"/>
  <c r="K514" i="1"/>
  <c r="F519" i="1"/>
  <c r="G519" i="1"/>
  <c r="H519" i="1"/>
  <c r="H535" i="1" s="1"/>
  <c r="I519" i="1"/>
  <c r="I535" i="1" s="1"/>
  <c r="J519" i="1"/>
  <c r="K519" i="1"/>
  <c r="F524" i="1"/>
  <c r="G524" i="1"/>
  <c r="H524" i="1"/>
  <c r="I524" i="1"/>
  <c r="J524" i="1"/>
  <c r="K524" i="1"/>
  <c r="K53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5" i="1"/>
  <c r="L547" i="1"/>
  <c r="L548" i="1"/>
  <c r="L550" i="1" s="1"/>
  <c r="L549" i="1"/>
  <c r="F550" i="1"/>
  <c r="G550" i="1"/>
  <c r="H550" i="1"/>
  <c r="H561" i="1" s="1"/>
  <c r="I550" i="1"/>
  <c r="J550" i="1"/>
  <c r="J561" i="1" s="1"/>
  <c r="K550" i="1"/>
  <c r="K561" i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J612" i="1" s="1"/>
  <c r="G613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J634" i="1" s="1"/>
  <c r="G635" i="1"/>
  <c r="G639" i="1"/>
  <c r="J639" i="1" s="1"/>
  <c r="G641" i="1"/>
  <c r="J641" i="1" s="1"/>
  <c r="G642" i="1"/>
  <c r="H642" i="1"/>
  <c r="J642" i="1" s="1"/>
  <c r="G643" i="1"/>
  <c r="J643" i="1" s="1"/>
  <c r="H643" i="1"/>
  <c r="G644" i="1"/>
  <c r="H644" i="1"/>
  <c r="J644" i="1" s="1"/>
  <c r="G645" i="1"/>
  <c r="J645" i="1" s="1"/>
  <c r="H645" i="1"/>
  <c r="D83" i="2"/>
  <c r="H637" i="1"/>
  <c r="G640" i="1"/>
  <c r="C116" i="2"/>
  <c r="I184" i="1"/>
  <c r="I44" i="1"/>
  <c r="H610" i="1"/>
  <c r="F653" i="1"/>
  <c r="E70" i="2"/>
  <c r="E73" i="2" s="1"/>
  <c r="C101" i="2"/>
  <c r="F561" i="1"/>
  <c r="L329" i="1"/>
  <c r="F330" i="1"/>
  <c r="F344" i="1" s="1"/>
  <c r="A31" i="12"/>
  <c r="E110" i="2"/>
  <c r="K426" i="1"/>
  <c r="G126" i="2"/>
  <c r="G136" i="2"/>
  <c r="G137" i="2"/>
  <c r="E49" i="2"/>
  <c r="F104" i="1"/>
  <c r="G54" i="2"/>
  <c r="F22" i="13"/>
  <c r="C22" i="13" s="1"/>
  <c r="F31" i="13"/>
  <c r="C54" i="2"/>
  <c r="L393" i="1"/>
  <c r="C131" i="2"/>
  <c r="L524" i="1"/>
  <c r="F48" i="2"/>
  <c r="F137" i="2" l="1"/>
  <c r="H638" i="1"/>
  <c r="J263" i="1"/>
  <c r="F96" i="2"/>
  <c r="H33" i="13"/>
  <c r="C25" i="13"/>
  <c r="C5" i="13"/>
  <c r="F185" i="1"/>
  <c r="G617" i="1" s="1"/>
  <c r="J617" i="1" s="1"/>
  <c r="J638" i="1"/>
  <c r="J624" i="1"/>
  <c r="J609" i="1"/>
  <c r="E136" i="2"/>
  <c r="I451" i="1"/>
  <c r="H632" i="1" s="1"/>
  <c r="J632" i="1" s="1"/>
  <c r="G32" i="2"/>
  <c r="G43" i="2" s="1"/>
  <c r="L535" i="1"/>
  <c r="G96" i="2"/>
  <c r="G19" i="2"/>
  <c r="E96" i="2"/>
  <c r="J185" i="1"/>
  <c r="D55" i="2"/>
  <c r="D96" i="2" s="1"/>
  <c r="C107" i="2"/>
  <c r="L561" i="1"/>
  <c r="J615" i="1"/>
  <c r="J607" i="1"/>
  <c r="K541" i="1"/>
  <c r="C96" i="2"/>
  <c r="L400" i="1"/>
  <c r="C130" i="2"/>
  <c r="C133" i="2" s="1"/>
  <c r="C136" i="2" s="1"/>
  <c r="E107" i="2"/>
  <c r="G650" i="1"/>
  <c r="H650" i="1"/>
  <c r="H654" i="1" s="1"/>
  <c r="J640" i="1"/>
  <c r="G153" i="2"/>
  <c r="H185" i="1"/>
  <c r="G619" i="1" s="1"/>
  <c r="J619" i="1" s="1"/>
  <c r="C43" i="2"/>
  <c r="G33" i="13"/>
  <c r="C38" i="10"/>
  <c r="E114" i="2"/>
  <c r="E120" i="2" s="1"/>
  <c r="C113" i="2"/>
  <c r="L343" i="1"/>
  <c r="C21" i="10"/>
  <c r="K330" i="1"/>
  <c r="K344" i="1" s="1"/>
  <c r="C114" i="2"/>
  <c r="C13" i="10"/>
  <c r="E8" i="13"/>
  <c r="C103" i="2"/>
  <c r="J43" i="1"/>
  <c r="G651" i="1"/>
  <c r="C18" i="10"/>
  <c r="C10" i="10"/>
  <c r="C110" i="2"/>
  <c r="F539" i="1"/>
  <c r="F161" i="1"/>
  <c r="C39" i="10" s="1"/>
  <c r="C32" i="10"/>
  <c r="J19" i="1"/>
  <c r="G611" i="1" s="1"/>
  <c r="L374" i="1"/>
  <c r="G626" i="1" s="1"/>
  <c r="J626" i="1" s="1"/>
  <c r="C29" i="10"/>
  <c r="C17" i="10"/>
  <c r="C123" i="2"/>
  <c r="D7" i="13"/>
  <c r="C7" i="13" s="1"/>
  <c r="L354" i="1"/>
  <c r="L282" i="1"/>
  <c r="E13" i="13"/>
  <c r="C13" i="13" s="1"/>
  <c r="C124" i="2"/>
  <c r="G104" i="1"/>
  <c r="G185" i="1" s="1"/>
  <c r="G618" i="1" s="1"/>
  <c r="J618" i="1" s="1"/>
  <c r="L203" i="1"/>
  <c r="E116" i="2"/>
  <c r="C35" i="10"/>
  <c r="D6" i="13"/>
  <c r="C6" i="13" s="1"/>
  <c r="F651" i="1"/>
  <c r="E16" i="13"/>
  <c r="C16" i="13" s="1"/>
  <c r="K539" i="1" l="1"/>
  <c r="K542" i="1" s="1"/>
  <c r="F542" i="1"/>
  <c r="C120" i="2"/>
  <c r="D31" i="13"/>
  <c r="C31" i="13" s="1"/>
  <c r="L330" i="1"/>
  <c r="L344" i="1" s="1"/>
  <c r="G623" i="1" s="1"/>
  <c r="J623" i="1" s="1"/>
  <c r="C28" i="10"/>
  <c r="D10" i="10" s="1"/>
  <c r="C137" i="2"/>
  <c r="G625" i="1"/>
  <c r="J625" i="1" s="1"/>
  <c r="C27" i="10"/>
  <c r="H662" i="1"/>
  <c r="H657" i="1"/>
  <c r="G621" i="1"/>
  <c r="J621" i="1" s="1"/>
  <c r="G636" i="1"/>
  <c r="F650" i="1"/>
  <c r="L249" i="1"/>
  <c r="L263" i="1" s="1"/>
  <c r="G622" i="1" s="1"/>
  <c r="J622" i="1" s="1"/>
  <c r="G616" i="1"/>
  <c r="J616" i="1" s="1"/>
  <c r="J44" i="1"/>
  <c r="H611" i="1" s="1"/>
  <c r="J611" i="1" s="1"/>
  <c r="G654" i="1"/>
  <c r="I651" i="1"/>
  <c r="E137" i="2"/>
  <c r="C8" i="13"/>
  <c r="E33" i="13"/>
  <c r="D35" i="13" s="1"/>
  <c r="C41" i="10"/>
  <c r="D35" i="10" s="1"/>
  <c r="C36" i="10"/>
  <c r="D13" i="10"/>
  <c r="H636" i="1"/>
  <c r="G627" i="1"/>
  <c r="J627" i="1" s="1"/>
  <c r="D22" i="10" l="1"/>
  <c r="D11" i="10"/>
  <c r="D28" i="10" s="1"/>
  <c r="C30" i="10"/>
  <c r="D19" i="10"/>
  <c r="D24" i="10"/>
  <c r="D12" i="10"/>
  <c r="D15" i="10"/>
  <c r="D20" i="10"/>
  <c r="D25" i="10"/>
  <c r="D23" i="10"/>
  <c r="D16" i="10"/>
  <c r="D26" i="10"/>
  <c r="D36" i="10"/>
  <c r="D41" i="10" s="1"/>
  <c r="I650" i="1"/>
  <c r="I654" i="1" s="1"/>
  <c r="F654" i="1"/>
  <c r="D37" i="10"/>
  <c r="D40" i="10"/>
  <c r="J636" i="1"/>
  <c r="D33" i="13"/>
  <c r="D36" i="13" s="1"/>
  <c r="D38" i="10"/>
  <c r="D17" i="10"/>
  <c r="D18" i="10"/>
  <c r="D21" i="10"/>
  <c r="D27" i="10"/>
  <c r="D39" i="10"/>
  <c r="G662" i="1"/>
  <c r="G657" i="1"/>
  <c r="H646" i="1"/>
  <c r="F662" i="1" l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8F65C49-3243-447C-9DC7-975E4255111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4459777-D05B-4CC4-B937-3154286E270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6F80682-3264-4C54-8F6C-D4BF40EAA42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B1BA5CE-A69E-48CB-8303-3D9BCA7E8B6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9F79D1B-5977-48BA-87A2-2F135BE7641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83B05AD-AF23-4070-8791-E7B9ADD4276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63EC92B-8449-4FB5-BE09-B6BD8DCA83A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2F6982D-F079-4A44-97A1-A95883E09FA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ACAE21D-F5E0-41A7-A9D8-BC15618BE2B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BE3D1A1-9FD6-4C68-8E10-15EC364C767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EA115A1-8002-4872-930C-3D69AF0B207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DFA5F89-BEBA-4BAA-8AF7-766632D988A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<sst xmlns="http://schemas.openxmlformats.org/spreadsheetml/2006/main" count="3858" uniqueCount="895">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</sst>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ABD9-622B-4ABE-9918-71DE7B84758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I531" sqref="I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511</v>
      </c>
      <c r="C2" s="21">
        <v>511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-94099.6</v>
      </c>
      <c r="G9" s="18"/>
      <c r="H9" s="18"/>
      <c r="I9" s="18"/>
      <c r="J9" s="67">
        <f>SUM(I431)</f>
        <v>129977.78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928246.45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16596.919999999998</v>
      </c>
      <c r="G14" s="18">
        <v>4506.3999999999996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7266.03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850743.77</v>
      </c>
      <c r="G19" s="41">
        <f>SUM(G9:G18)</f>
        <v>11772.43</v>
      </c>
      <c r="H19" s="41">
        <f>SUM(H9:H18)</f>
        <v>0</v>
      </c>
      <c r="I19" s="41">
        <f>SUM(I9:I18)</f>
        <v>0</v>
      </c>
      <c r="J19" s="41">
        <f>SUM(J9:J18)</f>
        <v>129977.78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46825.99</v>
      </c>
      <c r="G24" s="18">
        <v>-30554.36</v>
      </c>
      <c r="H24" s="18">
        <v>-16271.63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252687.25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196949.41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-10817.75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485644.9</v>
      </c>
      <c r="G33" s="41">
        <f>SUM(G23:G32)</f>
        <v>-30554.36</v>
      </c>
      <c r="H33" s="41">
        <f>SUM(H23:H32)</f>
        <v>-16271.63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42326.79</v>
      </c>
      <c r="H41" s="18">
        <v>16271.63</v>
      </c>
      <c r="I41" s="18"/>
      <c r="J41" s="13">
        <f>SUM(I449)</f>
        <v>129977.78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365098.87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365098.87</v>
      </c>
      <c r="G43" s="41">
        <f>SUM(G35:G42)</f>
        <v>42326.79</v>
      </c>
      <c r="H43" s="41">
        <f>SUM(H35:H42)</f>
        <v>16271.63</v>
      </c>
      <c r="I43" s="41">
        <f>SUM(I35:I42)</f>
        <v>0</v>
      </c>
      <c r="J43" s="41">
        <f>SUM(J35:J42)</f>
        <v>129977.78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850743.77</v>
      </c>
      <c r="G44" s="41">
        <f>G43+G33</f>
        <v>11772.43</v>
      </c>
      <c r="H44" s="41">
        <f>H43+H33</f>
        <v>0</v>
      </c>
      <c r="I44" s="41">
        <f>I43+I33</f>
        <v>0</v>
      </c>
      <c r="J44" s="41">
        <f>J43+J33</f>
        <v>129977.78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7169421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7169421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18375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18375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1841.28</v>
      </c>
      <c r="G88" s="18"/>
      <c r="H88" s="18"/>
      <c r="I88" s="18"/>
      <c r="J88" s="18">
        <v>105.48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175531.46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1707.32</v>
      </c>
      <c r="G102" s="18">
        <v>9276.48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3548.6</v>
      </c>
      <c r="G103" s="41">
        <f>SUM(G88:G102)</f>
        <v>184807.94</v>
      </c>
      <c r="H103" s="41">
        <f>SUM(H88:H102)</f>
        <v>0</v>
      </c>
      <c r="I103" s="41">
        <f>SUM(I88:I102)</f>
        <v>0</v>
      </c>
      <c r="J103" s="41">
        <f>SUM(J88:J102)</f>
        <v>105.48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7191344.5999999996</v>
      </c>
      <c r="G104" s="41">
        <f>G52+G103</f>
        <v>184807.94</v>
      </c>
      <c r="H104" s="41">
        <f>H52+H71+H86+H103</f>
        <v>0</v>
      </c>
      <c r="I104" s="41">
        <f>I52+I103</f>
        <v>0</v>
      </c>
      <c r="J104" s="41">
        <f>J52+J103</f>
        <v>105.48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648354.37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1182892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23515.63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1854762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5940.05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5940.05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1854762</v>
      </c>
      <c r="G132" s="41">
        <f>G113+SUM(G128:G129)</f>
        <v>5940.05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36018.67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18588.47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18588.47</v>
      </c>
      <c r="G154" s="41">
        <f>SUM(G142:G153)</f>
        <v>36018.67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18588.47</v>
      </c>
      <c r="G161" s="41">
        <f>G139+G154+SUM(G155:G160)</f>
        <v>36018.67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75000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75000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75000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9064695.0700000003</v>
      </c>
      <c r="G185" s="47">
        <f>G104+G132+G161+G184</f>
        <v>226766.65999999997</v>
      </c>
      <c r="H185" s="47">
        <f>H104+H132+H161+H184</f>
        <v>0</v>
      </c>
      <c r="I185" s="47">
        <f>I104+I132+I161+I184</f>
        <v>0</v>
      </c>
      <c r="J185" s="47">
        <f>J104+J132+J184</f>
        <v>75105.48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2808407.3</v>
      </c>
      <c r="G189" s="18">
        <v>724112.99</v>
      </c>
      <c r="H189" s="18">
        <v>23892.13</v>
      </c>
      <c r="I189" s="18">
        <v>80143.13</v>
      </c>
      <c r="J189" s="18">
        <v>2622.9</v>
      </c>
      <c r="K189" s="18"/>
      <c r="L189" s="19">
        <f>SUM(F189:K189)</f>
        <v>3639178.4499999997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973978.85</v>
      </c>
      <c r="G190" s="18">
        <v>296229.45</v>
      </c>
      <c r="H190" s="18">
        <v>16670.060000000001</v>
      </c>
      <c r="I190" s="18">
        <v>12114.57</v>
      </c>
      <c r="J190" s="18">
        <v>11951.32</v>
      </c>
      <c r="K190" s="18"/>
      <c r="L190" s="19">
        <f>SUM(F190:K190)</f>
        <v>1310944.2500000002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500</v>
      </c>
      <c r="G192" s="18"/>
      <c r="H192" s="18">
        <v>855</v>
      </c>
      <c r="I192" s="18"/>
      <c r="J192" s="18"/>
      <c r="K192" s="18"/>
      <c r="L192" s="19">
        <f>SUM(F192:K192)</f>
        <v>1355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648497.32999999996</v>
      </c>
      <c r="G194" s="18">
        <v>316855.78999999998</v>
      </c>
      <c r="H194" s="18">
        <v>18609.89</v>
      </c>
      <c r="I194" s="18">
        <v>1988.29</v>
      </c>
      <c r="J194" s="18"/>
      <c r="K194" s="18"/>
      <c r="L194" s="19">
        <f t="shared" ref="L194:L200" si="0">SUM(F194:K194)</f>
        <v>985951.29999999993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606755.4</v>
      </c>
      <c r="G195" s="18">
        <v>131657.54999999999</v>
      </c>
      <c r="H195" s="18">
        <v>106363.85</v>
      </c>
      <c r="I195" s="18">
        <v>22173.94</v>
      </c>
      <c r="J195" s="18">
        <v>20026.29</v>
      </c>
      <c r="K195" s="18"/>
      <c r="L195" s="19">
        <f t="shared" si="0"/>
        <v>886977.02999999991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7370</v>
      </c>
      <c r="G196" s="18"/>
      <c r="H196" s="18">
        <v>265430.52</v>
      </c>
      <c r="I196" s="18"/>
      <c r="J196" s="18"/>
      <c r="K196" s="18">
        <v>3196.93</v>
      </c>
      <c r="L196" s="19">
        <f t="shared" si="0"/>
        <v>275997.45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248076.77</v>
      </c>
      <c r="G197" s="18">
        <v>320370.07</v>
      </c>
      <c r="H197" s="18">
        <v>33324.160000000003</v>
      </c>
      <c r="I197" s="18">
        <v>2553.4899999999998</v>
      </c>
      <c r="J197" s="18">
        <v>1313.27</v>
      </c>
      <c r="K197" s="18">
        <v>10273.200000000001</v>
      </c>
      <c r="L197" s="19">
        <f t="shared" si="0"/>
        <v>615910.96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165111.75</v>
      </c>
      <c r="G199" s="18">
        <v>207586.51</v>
      </c>
      <c r="H199" s="18">
        <v>94366.57</v>
      </c>
      <c r="I199" s="18">
        <v>163615.04000000001</v>
      </c>
      <c r="J199" s="18">
        <v>478.31</v>
      </c>
      <c r="K199" s="18"/>
      <c r="L199" s="19">
        <f t="shared" si="0"/>
        <v>631158.18000000005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348610.35</v>
      </c>
      <c r="I200" s="18"/>
      <c r="J200" s="18"/>
      <c r="K200" s="18"/>
      <c r="L200" s="19">
        <f t="shared" si="0"/>
        <v>348610.35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5458697.3999999994</v>
      </c>
      <c r="G203" s="41">
        <f t="shared" si="1"/>
        <v>1996812.36</v>
      </c>
      <c r="H203" s="41">
        <f t="shared" si="1"/>
        <v>908122.52999999991</v>
      </c>
      <c r="I203" s="41">
        <f t="shared" si="1"/>
        <v>282588.46000000002</v>
      </c>
      <c r="J203" s="41">
        <f t="shared" si="1"/>
        <v>36392.089999999997</v>
      </c>
      <c r="K203" s="41">
        <f t="shared" si="1"/>
        <v>13470.130000000001</v>
      </c>
      <c r="L203" s="41">
        <f t="shared" si="1"/>
        <v>8696082.9700000007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228000</v>
      </c>
      <c r="K247" s="18">
        <v>25000</v>
      </c>
      <c r="L247" s="19">
        <f t="shared" si="6"/>
        <v>253000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228000</v>
      </c>
      <c r="K248" s="41">
        <f t="shared" si="7"/>
        <v>25000</v>
      </c>
      <c r="L248" s="41">
        <f>SUM(F248:K248)</f>
        <v>253000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5458697.3999999994</v>
      </c>
      <c r="G249" s="41">
        <f t="shared" si="8"/>
        <v>1996812.36</v>
      </c>
      <c r="H249" s="41">
        <f t="shared" si="8"/>
        <v>908122.52999999991</v>
      </c>
      <c r="I249" s="41">
        <f t="shared" si="8"/>
        <v>282588.46000000002</v>
      </c>
      <c r="J249" s="41">
        <f t="shared" si="8"/>
        <v>264392.08999999997</v>
      </c>
      <c r="K249" s="41">
        <f t="shared" si="8"/>
        <v>38470.130000000005</v>
      </c>
      <c r="L249" s="41">
        <f t="shared" si="8"/>
        <v>8949082.9700000007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75000</v>
      </c>
      <c r="L262" s="41">
        <f t="shared" si="9"/>
        <v>75000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5458697.3999999994</v>
      </c>
      <c r="G263" s="42">
        <f t="shared" si="11"/>
        <v>1996812.36</v>
      </c>
      <c r="H263" s="42">
        <f t="shared" si="11"/>
        <v>908122.52999999991</v>
      </c>
      <c r="I263" s="42">
        <f t="shared" si="11"/>
        <v>282588.46000000002</v>
      </c>
      <c r="J263" s="42">
        <f t="shared" si="11"/>
        <v>264392.08999999997</v>
      </c>
      <c r="K263" s="42">
        <f t="shared" si="11"/>
        <v>113470.13</v>
      </c>
      <c r="L263" s="42">
        <f t="shared" si="11"/>
        <v>9024082.9700000007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94218.06</v>
      </c>
      <c r="G350" s="18">
        <v>40595.72</v>
      </c>
      <c r="H350" s="18">
        <v>9125.3700000000008</v>
      </c>
      <c r="I350" s="18">
        <v>84989.34</v>
      </c>
      <c r="J350" s="18">
        <v>3496</v>
      </c>
      <c r="K350" s="18"/>
      <c r="L350" s="13">
        <f>SUM(F350:K350)</f>
        <v>232424.49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94218.06</v>
      </c>
      <c r="G354" s="47">
        <f t="shared" si="22"/>
        <v>40595.72</v>
      </c>
      <c r="H354" s="47">
        <f t="shared" si="22"/>
        <v>9125.3700000000008</v>
      </c>
      <c r="I354" s="47">
        <f t="shared" si="22"/>
        <v>84989.34</v>
      </c>
      <c r="J354" s="47">
        <f t="shared" si="22"/>
        <v>3496</v>
      </c>
      <c r="K354" s="47">
        <f t="shared" si="22"/>
        <v>0</v>
      </c>
      <c r="L354" s="47">
        <f t="shared" si="22"/>
        <v>232424.49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84989.34</v>
      </c>
      <c r="G359" s="18"/>
      <c r="H359" s="18"/>
      <c r="I359" s="56">
        <f>SUM(F359:H359)</f>
        <v>84989.34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84989.34</v>
      </c>
      <c r="G361" s="47">
        <f>SUM(G359:G360)</f>
        <v>0</v>
      </c>
      <c r="H361" s="47">
        <f>SUM(H359:H360)</f>
        <v>0</v>
      </c>
      <c r="I361" s="47">
        <f>SUM(I359:I360)</f>
        <v>84989.34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53.02</v>
      </c>
      <c r="I388" s="18"/>
      <c r="J388" s="24" t="s">
        <v>312</v>
      </c>
      <c r="K388" s="24" t="s">
        <v>312</v>
      </c>
      <c r="L388" s="56">
        <f t="shared" si="26"/>
        <v>50053.02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45.14</v>
      </c>
      <c r="I389" s="18"/>
      <c r="J389" s="24" t="s">
        <v>312</v>
      </c>
      <c r="K389" s="24" t="s">
        <v>312</v>
      </c>
      <c r="L389" s="56">
        <f t="shared" si="26"/>
        <v>25045.14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7.32</v>
      </c>
      <c r="I392" s="18"/>
      <c r="J392" s="24" t="s">
        <v>312</v>
      </c>
      <c r="K392" s="24" t="s">
        <v>312</v>
      </c>
      <c r="L392" s="56">
        <f t="shared" si="26"/>
        <v>7.32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75000</v>
      </c>
      <c r="H393" s="47">
        <f>SUM(H387:H392)</f>
        <v>105.47999999999999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75105.48000000001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105.47999999999999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75105.48000000001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129977.78</v>
      </c>
      <c r="H431" s="18"/>
      <c r="I431" s="56">
        <f t="shared" ref="I431:I437" si="33">SUM(F431:H431)</f>
        <v>129977.78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129977.78</v>
      </c>
      <c r="H438" s="13">
        <f>SUM(H431:H437)</f>
        <v>0</v>
      </c>
      <c r="I438" s="13">
        <f>SUM(I431:I437)</f>
        <v>129977.78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129977.78</v>
      </c>
      <c r="H449" s="18"/>
      <c r="I449" s="56">
        <f>SUM(F449:H449)</f>
        <v>129977.78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129977.78</v>
      </c>
      <c r="H450" s="83">
        <f>SUM(H446:H449)</f>
        <v>0</v>
      </c>
      <c r="I450" s="83">
        <f>SUM(I446:I449)</f>
        <v>129977.78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129977.78</v>
      </c>
      <c r="H451" s="42">
        <f>H444+H450</f>
        <v>0</v>
      </c>
      <c r="I451" s="42">
        <f>I444+I450</f>
        <v>129977.78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324486.77</v>
      </c>
      <c r="G455" s="18">
        <v>47984.62</v>
      </c>
      <c r="H455" s="18">
        <v>16271.63</v>
      </c>
      <c r="I455" s="18"/>
      <c r="J455" s="18">
        <v>54872.3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9064695.0700000003</v>
      </c>
      <c r="G458" s="18">
        <v>226766.66</v>
      </c>
      <c r="H458" s="18"/>
      <c r="I458" s="18"/>
      <c r="J458" s="18">
        <v>75105.48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9064695.0700000003</v>
      </c>
      <c r="G460" s="53">
        <f>SUM(G458:G459)</f>
        <v>226766.66</v>
      </c>
      <c r="H460" s="53">
        <f>SUM(H458:H459)</f>
        <v>0</v>
      </c>
      <c r="I460" s="53">
        <f>SUM(I458:I459)</f>
        <v>0</v>
      </c>
      <c r="J460" s="53">
        <f>SUM(J458:J459)</f>
        <v>75105.48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9024082.9700000007</v>
      </c>
      <c r="G462" s="18">
        <v>232424.49</v>
      </c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9024082.9700000007</v>
      </c>
      <c r="G464" s="53">
        <f>SUM(G462:G463)</f>
        <v>232424.49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365098.86999999918</v>
      </c>
      <c r="G466" s="53">
        <f>(G455+G460)- G464</f>
        <v>42326.790000000037</v>
      </c>
      <c r="H466" s="53">
        <f>(H455+H460)- H464</f>
        <v>16271.63</v>
      </c>
      <c r="I466" s="53">
        <f>(I455+I460)- I464</f>
        <v>0</v>
      </c>
      <c r="J466" s="53">
        <f>(J455+J460)- J464</f>
        <v>129977.78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973978.85</v>
      </c>
      <c r="G511" s="18">
        <v>296229.45</v>
      </c>
      <c r="H511" s="18">
        <v>16670.060000000001</v>
      </c>
      <c r="I511" s="18">
        <v>12114.57</v>
      </c>
      <c r="J511" s="18">
        <v>11951.32</v>
      </c>
      <c r="K511" s="18"/>
      <c r="L511" s="88">
        <f>SUM(F511:K511)</f>
        <v>1310944.2500000002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973978.85</v>
      </c>
      <c r="G514" s="108">
        <f t="shared" ref="G514:L514" si="35">SUM(G511:G513)</f>
        <v>296229.45</v>
      </c>
      <c r="H514" s="108">
        <f t="shared" si="35"/>
        <v>16670.060000000001</v>
      </c>
      <c r="I514" s="108">
        <f t="shared" si="35"/>
        <v>12114.57</v>
      </c>
      <c r="J514" s="108">
        <f t="shared" si="35"/>
        <v>11951.32</v>
      </c>
      <c r="K514" s="108">
        <f t="shared" si="35"/>
        <v>0</v>
      </c>
      <c r="L514" s="89">
        <f t="shared" si="35"/>
        <v>1310944.2500000002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579826.88</v>
      </c>
      <c r="G516" s="18">
        <v>162351.53</v>
      </c>
      <c r="H516" s="18">
        <v>18462.98</v>
      </c>
      <c r="I516" s="18">
        <v>1120.8599999999999</v>
      </c>
      <c r="J516" s="18"/>
      <c r="K516" s="18"/>
      <c r="L516" s="88">
        <f>SUM(F516:K516)</f>
        <v>761762.25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579826.88</v>
      </c>
      <c r="G519" s="89">
        <f t="shared" ref="G519:L519" si="36">SUM(G516:G518)</f>
        <v>162351.53</v>
      </c>
      <c r="H519" s="89">
        <f t="shared" si="36"/>
        <v>18462.98</v>
      </c>
      <c r="I519" s="89">
        <f t="shared" si="36"/>
        <v>1120.8599999999999</v>
      </c>
      <c r="J519" s="89">
        <f t="shared" si="36"/>
        <v>0</v>
      </c>
      <c r="K519" s="89">
        <f t="shared" si="36"/>
        <v>0</v>
      </c>
      <c r="L519" s="89">
        <f t="shared" si="36"/>
        <v>761762.25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107487.96</v>
      </c>
      <c r="G521" s="18">
        <v>30135.56</v>
      </c>
      <c r="H521" s="18">
        <v>9997.25</v>
      </c>
      <c r="I521" s="18">
        <v>766.05</v>
      </c>
      <c r="J521" s="18">
        <v>393.98</v>
      </c>
      <c r="K521" s="18">
        <v>3081.96</v>
      </c>
      <c r="L521" s="88">
        <f>SUM(F521:K521)</f>
        <v>151862.76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107487.96</v>
      </c>
      <c r="G524" s="89">
        <f t="shared" ref="G524:L524" si="37">SUM(G521:G523)</f>
        <v>30135.56</v>
      </c>
      <c r="H524" s="89">
        <f t="shared" si="37"/>
        <v>9997.25</v>
      </c>
      <c r="I524" s="89">
        <f t="shared" si="37"/>
        <v>766.05</v>
      </c>
      <c r="J524" s="89">
        <f t="shared" si="37"/>
        <v>393.98</v>
      </c>
      <c r="K524" s="89">
        <f t="shared" si="37"/>
        <v>3081.96</v>
      </c>
      <c r="L524" s="89">
        <f t="shared" si="37"/>
        <v>151862.76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>
        <v>11619.9</v>
      </c>
      <c r="J526" s="18"/>
      <c r="K526" s="18"/>
      <c r="L526" s="88">
        <f>SUM(F526:K526)</f>
        <v>11619.9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11619.9</v>
      </c>
      <c r="J529" s="89">
        <f t="shared" si="38"/>
        <v>0</v>
      </c>
      <c r="K529" s="89">
        <f t="shared" si="38"/>
        <v>0</v>
      </c>
      <c r="L529" s="89">
        <f t="shared" si="38"/>
        <v>11619.9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47369</v>
      </c>
      <c r="I531" s="18"/>
      <c r="J531" s="18"/>
      <c r="K531" s="18"/>
      <c r="L531" s="88">
        <f>SUM(F531:K531)</f>
        <v>47369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47369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47369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1661293.69</v>
      </c>
      <c r="G535" s="89">
        <f t="shared" ref="G535:L535" si="40">G514+G519+G524+G529+G534</f>
        <v>488716.54</v>
      </c>
      <c r="H535" s="89">
        <f t="shared" si="40"/>
        <v>92499.290000000008</v>
      </c>
      <c r="I535" s="89">
        <f t="shared" si="40"/>
        <v>25621.379999999997</v>
      </c>
      <c r="J535" s="89">
        <f t="shared" si="40"/>
        <v>12345.3</v>
      </c>
      <c r="K535" s="89">
        <f t="shared" si="40"/>
        <v>3081.96</v>
      </c>
      <c r="L535" s="89">
        <f t="shared" si="40"/>
        <v>2283558.16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1310944.2500000002</v>
      </c>
      <c r="G539" s="87">
        <f>L516</f>
        <v>761762.25</v>
      </c>
      <c r="H539" s="87">
        <f>L521</f>
        <v>151862.76</v>
      </c>
      <c r="I539" s="87">
        <f>L526</f>
        <v>11619.9</v>
      </c>
      <c r="J539" s="87">
        <f>L531</f>
        <v>47369</v>
      </c>
      <c r="K539" s="87">
        <f>SUM(F539:J539)</f>
        <v>2283558.16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1310944.2500000002</v>
      </c>
      <c r="G542" s="89">
        <f t="shared" si="41"/>
        <v>761762.25</v>
      </c>
      <c r="H542" s="89">
        <f t="shared" si="41"/>
        <v>151862.76</v>
      </c>
      <c r="I542" s="89">
        <f t="shared" si="41"/>
        <v>11619.9</v>
      </c>
      <c r="J542" s="89">
        <f t="shared" si="41"/>
        <v>47369</v>
      </c>
      <c r="K542" s="89">
        <f t="shared" si="41"/>
        <v>2283558.16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4043.32</v>
      </c>
      <c r="G572" s="18"/>
      <c r="H572" s="18"/>
      <c r="I572" s="87">
        <f t="shared" si="46"/>
        <v>4043.32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290343.59999999998</v>
      </c>
      <c r="I581" s="18"/>
      <c r="J581" s="18"/>
      <c r="K581" s="104">
        <f t="shared" ref="K581:K587" si="47">SUM(H581:J581)</f>
        <v>290343.59999999998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47369</v>
      </c>
      <c r="I582" s="18"/>
      <c r="J582" s="18"/>
      <c r="K582" s="104">
        <f t="shared" si="47"/>
        <v>47369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10897.75</v>
      </c>
      <c r="I585" s="18"/>
      <c r="J585" s="18"/>
      <c r="K585" s="104">
        <f t="shared" si="47"/>
        <v>10897.75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348610.35</v>
      </c>
      <c r="I588" s="108">
        <f>SUM(I581:I587)</f>
        <v>0</v>
      </c>
      <c r="J588" s="108">
        <f>SUM(J581:J587)</f>
        <v>0</v>
      </c>
      <c r="K588" s="108">
        <f>SUM(K581:K587)</f>
        <v>348610.35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36392.089999999997</v>
      </c>
      <c r="I594" s="18"/>
      <c r="J594" s="18"/>
      <c r="K594" s="104">
        <f>SUM(H594:J594)</f>
        <v>36392.089999999997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36392.089999999997</v>
      </c>
      <c r="I595" s="108">
        <f>SUM(I592:I594)</f>
        <v>0</v>
      </c>
      <c r="J595" s="108">
        <f>SUM(J592:J594)</f>
        <v>0</v>
      </c>
      <c r="K595" s="108">
        <f>SUM(K592:K594)</f>
        <v>36392.089999999997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850743.77</v>
      </c>
      <c r="H607" s="109">
        <f>SUM(F44)</f>
        <v>850743.77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11772.43</v>
      </c>
      <c r="H608" s="109">
        <f>SUM(G44)</f>
        <v>11772.43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129977.78</v>
      </c>
      <c r="H611" s="109">
        <f>SUM(J44)</f>
        <v>129977.78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365098.87</v>
      </c>
      <c r="H612" s="109">
        <f>F466</f>
        <v>365098.86999999918</v>
      </c>
      <c r="I612" s="121" t="s">
        <v>106</v>
      </c>
      <c r="J612" s="109">
        <f t="shared" ref="J612:J645" si="49">G612-H612</f>
        <v>8.149072527885437E-10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42326.79</v>
      </c>
      <c r="H613" s="109">
        <f>G466</f>
        <v>42326.790000000037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16271.63</v>
      </c>
      <c r="H614" s="109">
        <f>H466</f>
        <v>16271.63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129977.78</v>
      </c>
      <c r="H616" s="109">
        <f>J466</f>
        <v>129977.78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9064695.0700000003</v>
      </c>
      <c r="H617" s="104">
        <f>SUM(F458)</f>
        <v>9064695.0700000003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226766.65999999997</v>
      </c>
      <c r="H618" s="104">
        <f>SUM(G458)</f>
        <v>226766.66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75105.48</v>
      </c>
      <c r="H621" s="104">
        <f>SUM(J458)</f>
        <v>75105.48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9024082.9700000007</v>
      </c>
      <c r="H622" s="104">
        <f>SUM(F462)</f>
        <v>9024082.9700000007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84989.34</v>
      </c>
      <c r="H624" s="104">
        <f>I361</f>
        <v>84989.34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232424.49</v>
      </c>
      <c r="H625" s="104">
        <f>SUM(G462)</f>
        <v>232424.49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75105.48000000001</v>
      </c>
      <c r="H627" s="164">
        <f>SUM(J458)</f>
        <v>75105.48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129977.78</v>
      </c>
      <c r="H630" s="104">
        <f>SUM(G451)</f>
        <v>129977.78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129977.78</v>
      </c>
      <c r="H632" s="104">
        <f>SUM(I451)</f>
        <v>129977.78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105.48</v>
      </c>
      <c r="H634" s="104">
        <f>H400</f>
        <v>105.47999999999999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75000</v>
      </c>
      <c r="H635" s="104">
        <f>G400</f>
        <v>75000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75105.48</v>
      </c>
      <c r="H636" s="104">
        <f>L400</f>
        <v>75105.48000000001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348610.35</v>
      </c>
      <c r="H637" s="104">
        <f>L200+L218+L236</f>
        <v>348610.35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36392.089999999997</v>
      </c>
      <c r="H638" s="104">
        <f>(J249+J330)-(J247+J328)</f>
        <v>36392.089999999967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348610.35</v>
      </c>
      <c r="H639" s="104">
        <f>H588</f>
        <v>348610.35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75000</v>
      </c>
      <c r="H645" s="104">
        <f>K258+K339</f>
        <v>75000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8928507.4600000009</v>
      </c>
      <c r="G650" s="19">
        <f>(L221+L301+L351)</f>
        <v>0</v>
      </c>
      <c r="H650" s="19">
        <f>(L239+L320+L352)</f>
        <v>0</v>
      </c>
      <c r="I650" s="19">
        <f>SUM(F650:H650)</f>
        <v>8928507.4600000009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184807.94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184807.94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348610.35</v>
      </c>
      <c r="G652" s="19">
        <f>(L218+L298)-(J218+J298)</f>
        <v>0</v>
      </c>
      <c r="H652" s="19">
        <f>(L236+L317)-(J236+J317)</f>
        <v>0</v>
      </c>
      <c r="I652" s="19">
        <f>SUM(F652:H652)</f>
        <v>348610.35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40435.409999999996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40435.409999999996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8354653.7600000007</v>
      </c>
      <c r="G654" s="19">
        <f>G650-SUM(G651:G653)</f>
        <v>0</v>
      </c>
      <c r="H654" s="19">
        <f>H650-SUM(H651:H653)</f>
        <v>0</v>
      </c>
      <c r="I654" s="19">
        <f>I650-SUM(I651:I653)</f>
        <v>8354653.7600000007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616.83000000000004</v>
      </c>
      <c r="G655" s="249"/>
      <c r="H655" s="249"/>
      <c r="I655" s="19">
        <f>SUM(F655:H655)</f>
        <v>616.83000000000004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13544.5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13544.5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13544.5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13544.5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9B12-CB08-4145-8FED-0E4A8B79D78F}">
  <sheetPr>
    <tabColor indexed="20"/>
  </sheetPr>
  <dimension ref="A1:C52"/>
  <sheetViews>
    <sheetView topLeftCell="A11" workbookViewId="0">
      <selection activeCell="B42" sqref="B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Stratham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2808407.3</v>
      </c>
      <c r="C9" s="230">
        <f>'DOE25'!G189+'DOE25'!G207+'DOE25'!G225+'DOE25'!G268+'DOE25'!G287+'DOE25'!G306</f>
        <v>724112.99</v>
      </c>
    </row>
    <row r="10" spans="1:3" x14ac:dyDescent="0.2">
      <c r="A10" t="s">
        <v>810</v>
      </c>
      <c r="B10" s="241">
        <v>2710297.64</v>
      </c>
      <c r="C10" s="241">
        <v>696642.29</v>
      </c>
    </row>
    <row r="11" spans="1:3" x14ac:dyDescent="0.2">
      <c r="A11" t="s">
        <v>811</v>
      </c>
      <c r="B11" s="241">
        <v>0</v>
      </c>
      <c r="C11" s="241">
        <v>0</v>
      </c>
    </row>
    <row r="12" spans="1:3" x14ac:dyDescent="0.2">
      <c r="A12" t="s">
        <v>812</v>
      </c>
      <c r="B12" s="241">
        <v>98109.66</v>
      </c>
      <c r="C12" s="241">
        <v>27470.7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2808407.3000000003</v>
      </c>
      <c r="C13" s="232">
        <f>SUM(C10:C12)</f>
        <v>724112.99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973978.85</v>
      </c>
      <c r="C18" s="230">
        <f>'DOE25'!G190+'DOE25'!G208+'DOE25'!G226+'DOE25'!G269+'DOE25'!G288+'DOE25'!G307</f>
        <v>296229.45</v>
      </c>
    </row>
    <row r="19" spans="1:3" x14ac:dyDescent="0.2">
      <c r="A19" t="s">
        <v>810</v>
      </c>
      <c r="B19" s="241">
        <v>559549.6</v>
      </c>
      <c r="C19" s="241">
        <v>170189.26</v>
      </c>
    </row>
    <row r="20" spans="1:3" x14ac:dyDescent="0.2">
      <c r="A20" t="s">
        <v>811</v>
      </c>
      <c r="B20" s="241">
        <v>368862.55</v>
      </c>
      <c r="C20" s="241">
        <v>113281.51</v>
      </c>
    </row>
    <row r="21" spans="1:3" x14ac:dyDescent="0.2">
      <c r="A21" t="s">
        <v>812</v>
      </c>
      <c r="B21" s="241">
        <v>45566.7</v>
      </c>
      <c r="C21" s="241">
        <v>12758.68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973978.84999999986</v>
      </c>
      <c r="C22" s="232">
        <f>SUM(C19:C21)</f>
        <v>296229.45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500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>
        <v>500</v>
      </c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409C-CAF9-4037-BF86-441AFC9A597A}">
  <sheetPr>
    <tabColor indexed="11"/>
  </sheetPr>
  <dimension ref="A1:I51"/>
  <sheetViews>
    <sheetView workbookViewId="0">
      <pane ySplit="4" topLeftCell="A5" activePane="bottomLeft" state="frozen"/>
      <selection pane="bottomLeft" activeCell="D25" sqref="D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Stratham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4951477.7</v>
      </c>
      <c r="D5" s="20">
        <f>SUM('DOE25'!L189:L192)+SUM('DOE25'!L207:L210)+SUM('DOE25'!L225:L228)-F5-G5</f>
        <v>4936903.4800000004</v>
      </c>
      <c r="E5" s="244"/>
      <c r="F5" s="256">
        <f>SUM('DOE25'!J189:J192)+SUM('DOE25'!J207:J210)+SUM('DOE25'!J225:J228)</f>
        <v>14574.22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985951.29999999993</v>
      </c>
      <c r="D6" s="20">
        <f>'DOE25'!L194+'DOE25'!L212+'DOE25'!L230-F6-G6</f>
        <v>985951.29999999993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886977.02999999991</v>
      </c>
      <c r="D7" s="20">
        <f>'DOE25'!L195+'DOE25'!L213+'DOE25'!L231-F7-G7</f>
        <v>866950.73999999987</v>
      </c>
      <c r="E7" s="244"/>
      <c r="F7" s="256">
        <f>'DOE25'!J195+'DOE25'!J213+'DOE25'!J231</f>
        <v>20026.29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233718.05</v>
      </c>
      <c r="D8" s="244"/>
      <c r="E8" s="20">
        <f>'DOE25'!L196+'DOE25'!L214+'DOE25'!L232-F8-G8-D9-D11</f>
        <v>230521.12</v>
      </c>
      <c r="F8" s="256">
        <f>'DOE25'!J196+'DOE25'!J214+'DOE25'!J232</f>
        <v>0</v>
      </c>
      <c r="G8" s="53">
        <f>'DOE25'!K196+'DOE25'!K214+'DOE25'!K232</f>
        <v>3196.93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10477.450000000001</v>
      </c>
      <c r="D9" s="245">
        <v>10477.450000000001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8800</v>
      </c>
      <c r="D10" s="244"/>
      <c r="E10" s="245">
        <v>8800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31801.95</v>
      </c>
      <c r="D11" s="245">
        <v>31801.95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615910.96</v>
      </c>
      <c r="D12" s="20">
        <f>'DOE25'!L197+'DOE25'!L215+'DOE25'!L233-F12-G12</f>
        <v>604324.49</v>
      </c>
      <c r="E12" s="244"/>
      <c r="F12" s="256">
        <f>'DOE25'!J197+'DOE25'!J215+'DOE25'!J233</f>
        <v>1313.27</v>
      </c>
      <c r="G12" s="53">
        <f>'DOE25'!K197+'DOE25'!K215+'DOE25'!K233</f>
        <v>10273.200000000001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631158.18000000005</v>
      </c>
      <c r="D14" s="20">
        <f>'DOE25'!L199+'DOE25'!L217+'DOE25'!L235-F14-G14</f>
        <v>630679.87</v>
      </c>
      <c r="E14" s="244"/>
      <c r="F14" s="256">
        <f>'DOE25'!J199+'DOE25'!J217+'DOE25'!J235</f>
        <v>478.31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348610.35</v>
      </c>
      <c r="D15" s="20">
        <f>'DOE25'!L200+'DOE25'!L218+'DOE25'!L236-F15-G15</f>
        <v>348610.35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253000</v>
      </c>
      <c r="D22" s="244"/>
      <c r="E22" s="244"/>
      <c r="F22" s="256">
        <f>'DOE25'!L247+'DOE25'!L328</f>
        <v>253000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147435.15</v>
      </c>
      <c r="D29" s="20">
        <f>'DOE25'!L350+'DOE25'!L351+'DOE25'!L352-'DOE25'!I359-F29-G29</f>
        <v>143939.15</v>
      </c>
      <c r="E29" s="244"/>
      <c r="F29" s="256">
        <f>'DOE25'!J350+'DOE25'!J351+'DOE25'!J352</f>
        <v>3496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8559638.7800000012</v>
      </c>
      <c r="E33" s="247">
        <f>SUM(E5:E31)</f>
        <v>239321.12</v>
      </c>
      <c r="F33" s="247">
        <f>SUM(F5:F31)</f>
        <v>292888.08999999997</v>
      </c>
      <c r="G33" s="247">
        <f>SUM(G5:G31)</f>
        <v>13470.130000000001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239321.12</v>
      </c>
      <c r="E35" s="250"/>
    </row>
    <row r="36" spans="2:8" ht="12" thickTop="1" x14ac:dyDescent="0.2">
      <c r="B36" t="s">
        <v>846</v>
      </c>
      <c r="D36" s="20">
        <f>D33</f>
        <v>8559638.7800000012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6B5-9FEE-4341-9799-7533DD27E1C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-94099.6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129977.78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928246.45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16596.919999999998</v>
      </c>
      <c r="D14" s="95">
        <f>'DOE25'!G14</f>
        <v>4506.3999999999996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7266.03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850743.77</v>
      </c>
      <c r="D19" s="41">
        <f>SUM(D9:D18)</f>
        <v>11772.43</v>
      </c>
      <c r="E19" s="41">
        <f>SUM(E9:E18)</f>
        <v>0</v>
      </c>
      <c r="F19" s="41">
        <f>SUM(F9:F18)</f>
        <v>0</v>
      </c>
      <c r="G19" s="41">
        <f>SUM(G9:G18)</f>
        <v>129977.78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46825.99</v>
      </c>
      <c r="D23" s="95">
        <f>'DOE25'!G24</f>
        <v>-30554.36</v>
      </c>
      <c r="E23" s="95">
        <f>'DOE25'!H24</f>
        <v>-16271.63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252687.25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196949.41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-10817.75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485644.9</v>
      </c>
      <c r="D32" s="41">
        <f>SUM(D22:D31)</f>
        <v>-30554.36</v>
      </c>
      <c r="E32" s="41">
        <f>SUM(E22:E31)</f>
        <v>-16271.63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42326.79</v>
      </c>
      <c r="E40" s="95">
        <f>'DOE25'!H41</f>
        <v>16271.63</v>
      </c>
      <c r="F40" s="95">
        <f>'DOE25'!I41</f>
        <v>0</v>
      </c>
      <c r="G40" s="95">
        <f>'DOE25'!J41</f>
        <v>129977.78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365098.87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365098.87</v>
      </c>
      <c r="D42" s="41">
        <f>SUM(D34:D41)</f>
        <v>42326.79</v>
      </c>
      <c r="E42" s="41">
        <f>SUM(E34:E41)</f>
        <v>16271.63</v>
      </c>
      <c r="F42" s="41">
        <f>SUM(F34:F41)</f>
        <v>0</v>
      </c>
      <c r="G42" s="41">
        <f>SUM(G34:G41)</f>
        <v>129977.78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850743.77</v>
      </c>
      <c r="D43" s="41">
        <f>D42+D32</f>
        <v>11772.43</v>
      </c>
      <c r="E43" s="41">
        <f>E42+E32</f>
        <v>0</v>
      </c>
      <c r="F43" s="41">
        <f>F42+F32</f>
        <v>0</v>
      </c>
      <c r="G43" s="41">
        <f>G42+G32</f>
        <v>129977.78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7169421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18375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1841.28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105.48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175531.46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1707.32</v>
      </c>
      <c r="D53" s="95">
        <f>SUM('DOE25'!G90:G102)</f>
        <v>9276.48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21923.599999999999</v>
      </c>
      <c r="D54" s="130">
        <f>SUM(D49:D53)</f>
        <v>184807.94</v>
      </c>
      <c r="E54" s="130">
        <f>SUM(E49:E53)</f>
        <v>0</v>
      </c>
      <c r="F54" s="130">
        <f>SUM(F49:F53)</f>
        <v>0</v>
      </c>
      <c r="G54" s="130">
        <f>SUM(G49:G53)</f>
        <v>105.48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7191344.5999999996</v>
      </c>
      <c r="D55" s="22">
        <f>D48+D54</f>
        <v>184807.94</v>
      </c>
      <c r="E55" s="22">
        <f>E48+E54</f>
        <v>0</v>
      </c>
      <c r="F55" s="22">
        <f>F48+F54</f>
        <v>0</v>
      </c>
      <c r="G55" s="22">
        <f>G48+G54</f>
        <v>105.48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648354.37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1182892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23515.63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1854762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5940.05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5940.05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1854762</v>
      </c>
      <c r="D73" s="130">
        <f>SUM(D71:D72)+D70+D62</f>
        <v>5940.05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18588.47</v>
      </c>
      <c r="D80" s="95">
        <f>SUM('DOE25'!G145:G153)</f>
        <v>36018.67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18588.47</v>
      </c>
      <c r="D83" s="131">
        <f>SUM(D77:D82)</f>
        <v>36018.67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75000</v>
      </c>
    </row>
    <row r="96" spans="1:7" ht="12.75" thickTop="1" thickBot="1" x14ac:dyDescent="0.25">
      <c r="A96" s="33" t="s">
        <v>796</v>
      </c>
      <c r="C96" s="86">
        <f>C55+C73+C83+C95</f>
        <v>9064695.0700000003</v>
      </c>
      <c r="D96" s="86">
        <f>D55+D73+D83+D95</f>
        <v>226766.65999999997</v>
      </c>
      <c r="E96" s="86">
        <f>E55+E73+E83+E95</f>
        <v>0</v>
      </c>
      <c r="F96" s="86">
        <f>F55+F73+F83+F95</f>
        <v>0</v>
      </c>
      <c r="G96" s="86">
        <f>G55+G73+G95</f>
        <v>75105.48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3639178.4499999997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1310944.2500000002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1355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4951477.7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985951.29999999993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886977.02999999991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275997.45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615910.96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631158.18000000005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348610.35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232424.49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3744605.27</v>
      </c>
      <c r="D120" s="86">
        <f>SUM(D110:D119)</f>
        <v>232424.49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253000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75105.48000000001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-105.48000000001048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328000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9024082.9700000007</v>
      </c>
      <c r="D137" s="86">
        <f>(D107+D120+D136)</f>
        <v>232424.49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B90A-7141-46CA-A571-53DB3ECA581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Stratham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13545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13545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3639178</v>
      </c>
      <c r="D10" s="182">
        <f>ROUND((C10/$C$28)*100,1)</f>
        <v>41.6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1310944</v>
      </c>
      <c r="D11" s="182">
        <f>ROUND((C11/$C$28)*100,1)</f>
        <v>15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1355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985951</v>
      </c>
      <c r="D15" s="182">
        <f t="shared" ref="D15:D27" si="0">ROUND((C15/$C$28)*100,1)</f>
        <v>11.3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886977</v>
      </c>
      <c r="D16" s="182">
        <f t="shared" si="0"/>
        <v>10.1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275997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615911</v>
      </c>
      <c r="D18" s="182">
        <f t="shared" si="0"/>
        <v>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631158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348610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47616.06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8743697.0600000005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253000</v>
      </c>
    </row>
    <row r="30" spans="1:4" x14ac:dyDescent="0.2">
      <c r="B30" s="187" t="s">
        <v>760</v>
      </c>
      <c r="C30" s="180">
        <f>SUM(C28:C29)</f>
        <v>8996697.0600000005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7169421</v>
      </c>
      <c r="D35" s="182">
        <f t="shared" ref="D35:D40" si="1">ROUND((C35/$C$41)*100,1)</f>
        <v>78.7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22029.080000000075</v>
      </c>
      <c r="D36" s="182">
        <f t="shared" si="1"/>
        <v>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1854762</v>
      </c>
      <c r="D37" s="182">
        <f t="shared" si="1"/>
        <v>20.399999999999999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5940</v>
      </c>
      <c r="D38" s="182">
        <f t="shared" si="1"/>
        <v>0.1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54607</v>
      </c>
      <c r="D39" s="182">
        <f t="shared" si="1"/>
        <v>0.6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9106759.0800000001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D451-9835-4F58-ADDE-A4E2FFD68EF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Stratham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2:M52"/>
    <mergeCell ref="C50:M50"/>
    <mergeCell ref="C47:M47"/>
    <mergeCell ref="C48:M48"/>
    <mergeCell ref="C49:M49"/>
    <mergeCell ref="C51:M51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C40:BM40"/>
    <mergeCell ref="BP40:BZ40"/>
    <mergeCell ref="FC40:FM40"/>
    <mergeCell ref="P40:Z40"/>
    <mergeCell ref="AC40:AM40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IP38:IV38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HP31:HZ31"/>
    <mergeCell ref="CP32:CZ32"/>
    <mergeCell ref="HP32:HZ32"/>
    <mergeCell ref="DC32:DM32"/>
    <mergeCell ref="DP32:DZ32"/>
    <mergeCell ref="EC32:EM32"/>
    <mergeCell ref="DP31:DZ31"/>
    <mergeCell ref="EP31:EZ31"/>
    <mergeCell ref="FC31:FM31"/>
    <mergeCell ref="FC32:FM32"/>
    <mergeCell ref="CC32:CM32"/>
    <mergeCell ref="GP31:GZ31"/>
    <mergeCell ref="HC31:HM31"/>
    <mergeCell ref="IP32:IV32"/>
    <mergeCell ref="IC30:IM30"/>
    <mergeCell ref="IP30:IV30"/>
    <mergeCell ref="FP30:FZ30"/>
    <mergeCell ref="GC30:GM30"/>
    <mergeCell ref="GP30:GZ30"/>
    <mergeCell ref="HC30:HM30"/>
    <mergeCell ref="HP30:HZ30"/>
    <mergeCell ref="GP32:GZ32"/>
    <mergeCell ref="HC32:HM32"/>
    <mergeCell ref="BC39:BM39"/>
    <mergeCell ref="BP31:BZ31"/>
    <mergeCell ref="CC31:CM31"/>
    <mergeCell ref="CP31:CZ31"/>
    <mergeCell ref="DC31:DM31"/>
    <mergeCell ref="IC32:IM32"/>
    <mergeCell ref="IC31:IM31"/>
    <mergeCell ref="FP31:FZ31"/>
    <mergeCell ref="GC31:GM31"/>
    <mergeCell ref="EC31:EM31"/>
    <mergeCell ref="C37:M37"/>
    <mergeCell ref="C38:M38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EP30:EZ30"/>
    <mergeCell ref="IP31:IV31"/>
    <mergeCell ref="BC31:BM31"/>
    <mergeCell ref="BC32:B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2011-11-10T12:55:55Z</cp:lastPrinted>
  <dcterms:created xsi:type="dcterms:W3CDTF">1997-12-04T19:04:30Z</dcterms:created>
  <dcterms:modified xsi:type="dcterms:W3CDTF">2025-01-10T20:32:11Z</dcterms:modified>
</cp:coreProperties>
</file>