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1A8CD624-29B1-4326-84CF-2D2A0712ECE0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activeTab="1" xr2:uid="{C3F59316-0BC3-43B1-8E73-55F874954CEF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1" l="1"/>
  <c r="F128" i="1"/>
  <c r="F132" i="1"/>
  <c r="G113" i="1"/>
  <c r="G128" i="1"/>
  <c r="G132" i="1"/>
  <c r="H113" i="1"/>
  <c r="H128" i="1"/>
  <c r="H132" i="1"/>
  <c r="I113" i="1"/>
  <c r="I128" i="1"/>
  <c r="I132" i="1"/>
  <c r="J113" i="1"/>
  <c r="J128" i="1"/>
  <c r="J132" i="1"/>
  <c r="C38" i="10"/>
  <c r="C37" i="10"/>
  <c r="C60" i="2"/>
  <c r="B2" i="13"/>
  <c r="F8" i="13"/>
  <c r="G8" i="13"/>
  <c r="L196" i="1"/>
  <c r="L214" i="1"/>
  <c r="L232" i="1"/>
  <c r="E8" i="13"/>
  <c r="D39" i="13"/>
  <c r="F13" i="13"/>
  <c r="G13" i="13"/>
  <c r="L198" i="1"/>
  <c r="L216" i="1"/>
  <c r="L234" i="1"/>
  <c r="E13" i="13"/>
  <c r="F16" i="13"/>
  <c r="G16" i="13"/>
  <c r="L201" i="1"/>
  <c r="L219" i="1"/>
  <c r="L237" i="1"/>
  <c r="E16" i="13"/>
  <c r="C16" i="13"/>
  <c r="F5" i="13"/>
  <c r="G5" i="13"/>
  <c r="L189" i="1"/>
  <c r="L190" i="1"/>
  <c r="L191" i="1"/>
  <c r="L192" i="1"/>
  <c r="L207" i="1"/>
  <c r="L208" i="1"/>
  <c r="L209" i="1"/>
  <c r="L210" i="1"/>
  <c r="L225" i="1"/>
  <c r="L226" i="1"/>
  <c r="L227" i="1"/>
  <c r="L228" i="1"/>
  <c r="D5" i="13"/>
  <c r="F6" i="13"/>
  <c r="G6" i="13"/>
  <c r="L194" i="1"/>
  <c r="L212" i="1"/>
  <c r="L230" i="1"/>
  <c r="D6" i="13"/>
  <c r="F7" i="13"/>
  <c r="G7" i="13"/>
  <c r="L195" i="1"/>
  <c r="L213" i="1"/>
  <c r="L231" i="1"/>
  <c r="D7" i="13"/>
  <c r="F12" i="13"/>
  <c r="G12" i="13"/>
  <c r="L197" i="1"/>
  <c r="L215" i="1"/>
  <c r="L233" i="1"/>
  <c r="D12" i="13"/>
  <c r="F14" i="13"/>
  <c r="G14" i="13"/>
  <c r="L199" i="1"/>
  <c r="L217" i="1"/>
  <c r="L235" i="1"/>
  <c r="D14" i="13"/>
  <c r="F15" i="13"/>
  <c r="G15" i="13"/>
  <c r="L200" i="1"/>
  <c r="L218" i="1"/>
  <c r="L236" i="1"/>
  <c r="D15" i="13"/>
  <c r="F17" i="13"/>
  <c r="G17" i="13"/>
  <c r="L243" i="1"/>
  <c r="D17" i="13"/>
  <c r="F18" i="13"/>
  <c r="G18" i="13"/>
  <c r="L244" i="1"/>
  <c r="D18" i="13"/>
  <c r="F19" i="13"/>
  <c r="G19" i="13"/>
  <c r="L245" i="1"/>
  <c r="D19" i="13"/>
  <c r="F29" i="13"/>
  <c r="G29" i="13"/>
  <c r="L350" i="1"/>
  <c r="L351" i="1"/>
  <c r="L352" i="1"/>
  <c r="I359" i="1"/>
  <c r="D29" i="13"/>
  <c r="J282" i="1"/>
  <c r="J301" i="1"/>
  <c r="J320" i="1"/>
  <c r="F31" i="13"/>
  <c r="K282" i="1"/>
  <c r="K301" i="1"/>
  <c r="K320" i="1"/>
  <c r="G31" i="13"/>
  <c r="G33" i="13"/>
  <c r="L268" i="1"/>
  <c r="L269" i="1"/>
  <c r="L270" i="1"/>
  <c r="L271" i="1"/>
  <c r="L273" i="1"/>
  <c r="L274" i="1"/>
  <c r="L275" i="1"/>
  <c r="L276" i="1"/>
  <c r="L277" i="1"/>
  <c r="L278" i="1"/>
  <c r="L279" i="1"/>
  <c r="L280" i="1"/>
  <c r="L282" i="1"/>
  <c r="L287" i="1"/>
  <c r="L288" i="1"/>
  <c r="L289" i="1"/>
  <c r="L290" i="1"/>
  <c r="L292" i="1"/>
  <c r="L293" i="1"/>
  <c r="L294" i="1"/>
  <c r="L295" i="1"/>
  <c r="L296" i="1"/>
  <c r="L297" i="1"/>
  <c r="L298" i="1"/>
  <c r="L299" i="1"/>
  <c r="L301" i="1"/>
  <c r="L306" i="1"/>
  <c r="L307" i="1"/>
  <c r="L308" i="1"/>
  <c r="L309" i="1"/>
  <c r="L311" i="1"/>
  <c r="L312" i="1"/>
  <c r="L313" i="1"/>
  <c r="L314" i="1"/>
  <c r="L315" i="1"/>
  <c r="L316" i="1"/>
  <c r="L317" i="1"/>
  <c r="L318" i="1"/>
  <c r="L320" i="1"/>
  <c r="L325" i="1"/>
  <c r="L326" i="1"/>
  <c r="L327" i="1"/>
  <c r="D31" i="13"/>
  <c r="C31" i="13"/>
  <c r="L252" i="1"/>
  <c r="L253" i="1"/>
  <c r="L333" i="1"/>
  <c r="L334" i="1"/>
  <c r="H25" i="13"/>
  <c r="H33" i="13"/>
  <c r="L247" i="1"/>
  <c r="L328" i="1"/>
  <c r="F22" i="13"/>
  <c r="F33" i="13"/>
  <c r="C25" i="13"/>
  <c r="C19" i="13"/>
  <c r="C18" i="13"/>
  <c r="C17" i="13"/>
  <c r="C15" i="13"/>
  <c r="C14" i="13"/>
  <c r="C12" i="13"/>
  <c r="C11" i="13"/>
  <c r="C10" i="13"/>
  <c r="C9" i="13"/>
  <c r="C8" i="13"/>
  <c r="C7" i="13"/>
  <c r="C6" i="13"/>
  <c r="C5" i="13"/>
  <c r="L353" i="1"/>
  <c r="L354" i="1"/>
  <c r="B4" i="12"/>
  <c r="B36" i="12"/>
  <c r="C36" i="12"/>
  <c r="B40" i="12"/>
  <c r="C40" i="12"/>
  <c r="A40" i="12"/>
  <c r="B27" i="12"/>
  <c r="C27" i="12"/>
  <c r="B31" i="12"/>
  <c r="C31" i="12"/>
  <c r="A31" i="12"/>
  <c r="B9" i="12"/>
  <c r="B13" i="12"/>
  <c r="C9" i="12"/>
  <c r="C13" i="12"/>
  <c r="A13" i="12"/>
  <c r="B18" i="12"/>
  <c r="B22" i="12"/>
  <c r="C18" i="12"/>
  <c r="C22" i="12"/>
  <c r="B1" i="12"/>
  <c r="L379" i="1"/>
  <c r="L380" i="1"/>
  <c r="L381" i="1"/>
  <c r="L382" i="1"/>
  <c r="L383" i="1"/>
  <c r="L384" i="1"/>
  <c r="L385" i="1"/>
  <c r="C130" i="2"/>
  <c r="L387" i="1"/>
  <c r="L388" i="1"/>
  <c r="L389" i="1"/>
  <c r="L390" i="1"/>
  <c r="L391" i="1"/>
  <c r="L392" i="1"/>
  <c r="L393" i="1"/>
  <c r="C131" i="2"/>
  <c r="L395" i="1"/>
  <c r="L396" i="1"/>
  <c r="L397" i="1"/>
  <c r="L398" i="1"/>
  <c r="L399" i="1"/>
  <c r="C132" i="2"/>
  <c r="L258" i="1"/>
  <c r="J52" i="1"/>
  <c r="G48" i="2"/>
  <c r="G51" i="2"/>
  <c r="G53" i="2"/>
  <c r="G54" i="2"/>
  <c r="G55" i="2"/>
  <c r="F2" i="11"/>
  <c r="L603" i="1"/>
  <c r="H653" i="1"/>
  <c r="L602" i="1"/>
  <c r="G653" i="1"/>
  <c r="L601" i="1"/>
  <c r="F653" i="1"/>
  <c r="C40" i="10"/>
  <c r="F52" i="1"/>
  <c r="G52" i="1"/>
  <c r="H52" i="1"/>
  <c r="I52" i="1"/>
  <c r="C35" i="10"/>
  <c r="F71" i="1"/>
  <c r="F86" i="1"/>
  <c r="F103" i="1"/>
  <c r="F104" i="1"/>
  <c r="G103" i="1"/>
  <c r="H71" i="1"/>
  <c r="H86" i="1"/>
  <c r="H103" i="1"/>
  <c r="H104" i="1"/>
  <c r="I103" i="1"/>
  <c r="I104" i="1"/>
  <c r="J103" i="1"/>
  <c r="J104" i="1"/>
  <c r="F139" i="1"/>
  <c r="F154" i="1"/>
  <c r="F161" i="1"/>
  <c r="G139" i="1"/>
  <c r="G154" i="1"/>
  <c r="G161" i="1"/>
  <c r="H139" i="1"/>
  <c r="H154" i="1"/>
  <c r="H161" i="1"/>
  <c r="I139" i="1"/>
  <c r="I154" i="1"/>
  <c r="I161" i="1"/>
  <c r="C27" i="10"/>
  <c r="C10" i="10"/>
  <c r="C11" i="10"/>
  <c r="C12" i="10"/>
  <c r="C13" i="10"/>
  <c r="C15" i="10"/>
  <c r="C16" i="10"/>
  <c r="C17" i="10"/>
  <c r="C18" i="10"/>
  <c r="C19" i="10"/>
  <c r="C20" i="10"/>
  <c r="C21" i="10"/>
  <c r="L242" i="1"/>
  <c r="L324" i="1"/>
  <c r="C23" i="10"/>
  <c r="L246" i="1"/>
  <c r="C24" i="10"/>
  <c r="C25" i="10"/>
  <c r="L260" i="1"/>
  <c r="L261" i="1"/>
  <c r="L341" i="1"/>
  <c r="L342" i="1"/>
  <c r="C26" i="10"/>
  <c r="I655" i="1"/>
  <c r="I660" i="1"/>
  <c r="L203" i="1"/>
  <c r="F650" i="1"/>
  <c r="L221" i="1"/>
  <c r="G650" i="1"/>
  <c r="G651" i="1"/>
  <c r="G652" i="1"/>
  <c r="G654" i="1"/>
  <c r="L239" i="1"/>
  <c r="H650" i="1"/>
  <c r="H651" i="1"/>
  <c r="H652" i="1"/>
  <c r="H654" i="1"/>
  <c r="F651" i="1"/>
  <c r="I651" i="1"/>
  <c r="F652" i="1"/>
  <c r="I652" i="1"/>
  <c r="I659" i="1"/>
  <c r="C6" i="10"/>
  <c r="C5" i="10"/>
  <c r="C42" i="10"/>
  <c r="C32" i="10"/>
  <c r="L366" i="1"/>
  <c r="L367" i="1"/>
  <c r="L368" i="1"/>
  <c r="L369" i="1"/>
  <c r="L370" i="1"/>
  <c r="L371" i="1"/>
  <c r="L372" i="1"/>
  <c r="C29" i="10"/>
  <c r="B2" i="10"/>
  <c r="L336" i="1"/>
  <c r="L337" i="1"/>
  <c r="L338" i="1"/>
  <c r="L339" i="1"/>
  <c r="L343" i="1"/>
  <c r="K343" i="1"/>
  <c r="L511" i="1"/>
  <c r="F539" i="1"/>
  <c r="L512" i="1"/>
  <c r="F540" i="1"/>
  <c r="L513" i="1"/>
  <c r="F541" i="1"/>
  <c r="F542" i="1"/>
  <c r="L516" i="1"/>
  <c r="G539" i="1"/>
  <c r="L517" i="1"/>
  <c r="G540" i="1"/>
  <c r="L518" i="1"/>
  <c r="G541" i="1"/>
  <c r="L523" i="1"/>
  <c r="H541" i="1"/>
  <c r="L528" i="1"/>
  <c r="I541" i="1"/>
  <c r="L533" i="1"/>
  <c r="J541" i="1"/>
  <c r="K541" i="1"/>
  <c r="L521" i="1"/>
  <c r="H539" i="1"/>
  <c r="L522" i="1"/>
  <c r="H540" i="1"/>
  <c r="H542" i="1"/>
  <c r="L526" i="1"/>
  <c r="I539" i="1"/>
  <c r="L527" i="1"/>
  <c r="I540" i="1"/>
  <c r="L531" i="1"/>
  <c r="J539" i="1"/>
  <c r="L532" i="1"/>
  <c r="J540" i="1"/>
  <c r="J542" i="1"/>
  <c r="E124" i="2"/>
  <c r="E123" i="2"/>
  <c r="K262" i="1"/>
  <c r="J262" i="1"/>
  <c r="I262" i="1"/>
  <c r="H262" i="1"/>
  <c r="G262" i="1"/>
  <c r="F262" i="1"/>
  <c r="C124" i="2"/>
  <c r="C123" i="2"/>
  <c r="A1" i="2"/>
  <c r="A2" i="2"/>
  <c r="C9" i="2"/>
  <c r="D9" i="2"/>
  <c r="E9" i="2"/>
  <c r="F9" i="2"/>
  <c r="I431" i="1"/>
  <c r="J9" i="1"/>
  <c r="G9" i="2"/>
  <c r="C10" i="2"/>
  <c r="D10" i="2"/>
  <c r="E10" i="2"/>
  <c r="F10" i="2"/>
  <c r="I432" i="1"/>
  <c r="J10" i="1"/>
  <c r="G10" i="2"/>
  <c r="C11" i="2"/>
  <c r="C12" i="2"/>
  <c r="D12" i="2"/>
  <c r="E12" i="2"/>
  <c r="F12" i="2"/>
  <c r="I433" i="1"/>
  <c r="J12" i="1"/>
  <c r="G12" i="2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C19" i="2"/>
  <c r="D18" i="2"/>
  <c r="E18" i="2"/>
  <c r="E19" i="2"/>
  <c r="F18" i="2"/>
  <c r="I437" i="1"/>
  <c r="J18" i="1"/>
  <c r="G18" i="2"/>
  <c r="D19" i="2"/>
  <c r="F19" i="2"/>
  <c r="C22" i="2"/>
  <c r="D22" i="2"/>
  <c r="E22" i="2"/>
  <c r="F22" i="2"/>
  <c r="I440" i="1"/>
  <c r="J23" i="1"/>
  <c r="G22" i="2"/>
  <c r="C23" i="2"/>
  <c r="D23" i="2"/>
  <c r="D24" i="2"/>
  <c r="D25" i="2"/>
  <c r="D28" i="2"/>
  <c r="D29" i="2"/>
  <c r="D30" i="2"/>
  <c r="D31" i="2"/>
  <c r="D32" i="2"/>
  <c r="E23" i="2"/>
  <c r="F23" i="2"/>
  <c r="F24" i="2"/>
  <c r="F25" i="2"/>
  <c r="F26" i="2"/>
  <c r="F27" i="2"/>
  <c r="F28" i="2"/>
  <c r="F29" i="2"/>
  <c r="F30" i="2"/>
  <c r="F31" i="2"/>
  <c r="F32" i="2"/>
  <c r="I441" i="1"/>
  <c r="J24" i="1"/>
  <c r="G23" i="2"/>
  <c r="C24" i="2"/>
  <c r="E24" i="2"/>
  <c r="I442" i="1"/>
  <c r="J25" i="1"/>
  <c r="C25" i="2"/>
  <c r="E25" i="2"/>
  <c r="C26" i="2"/>
  <c r="C27" i="2"/>
  <c r="C28" i="2"/>
  <c r="E28" i="2"/>
  <c r="C29" i="2"/>
  <c r="E29" i="2"/>
  <c r="C30" i="2"/>
  <c r="E30" i="2"/>
  <c r="C31" i="2"/>
  <c r="E31" i="2"/>
  <c r="I443" i="1"/>
  <c r="J32" i="1"/>
  <c r="G31" i="2"/>
  <c r="C32" i="2"/>
  <c r="E32" i="2"/>
  <c r="C34" i="2"/>
  <c r="D34" i="2"/>
  <c r="E34" i="2"/>
  <c r="F34" i="2"/>
  <c r="C35" i="2"/>
  <c r="D35" i="2"/>
  <c r="E35" i="2"/>
  <c r="F35" i="2"/>
  <c r="C36" i="2"/>
  <c r="D36" i="2"/>
  <c r="E36" i="2"/>
  <c r="F36" i="2"/>
  <c r="I446" i="1"/>
  <c r="J37" i="1"/>
  <c r="G36" i="2"/>
  <c r="C37" i="2"/>
  <c r="C38" i="2"/>
  <c r="C40" i="2"/>
  <c r="C41" i="2"/>
  <c r="C42" i="2"/>
  <c r="C43" i="2"/>
  <c r="D37" i="2"/>
  <c r="E37" i="2"/>
  <c r="E38" i="2"/>
  <c r="E40" i="2"/>
  <c r="E41" i="2"/>
  <c r="E42" i="2"/>
  <c r="E43" i="2"/>
  <c r="F37" i="2"/>
  <c r="I447" i="1"/>
  <c r="J38" i="1"/>
  <c r="D38" i="2"/>
  <c r="F38" i="2"/>
  <c r="I448" i="1"/>
  <c r="J40" i="1"/>
  <c r="G39" i="2"/>
  <c r="D40" i="2"/>
  <c r="F40" i="2"/>
  <c r="I449" i="1"/>
  <c r="J41" i="1"/>
  <c r="G40" i="2"/>
  <c r="D41" i="2"/>
  <c r="F41" i="2"/>
  <c r="D42" i="2"/>
  <c r="D43" i="2"/>
  <c r="F42" i="2"/>
  <c r="F43" i="2"/>
  <c r="C48" i="2"/>
  <c r="D48" i="2"/>
  <c r="E48" i="2"/>
  <c r="F48" i="2"/>
  <c r="C49" i="2"/>
  <c r="E49" i="2"/>
  <c r="C50" i="2"/>
  <c r="E50" i="2"/>
  <c r="C51" i="2"/>
  <c r="D51" i="2"/>
  <c r="D52" i="2"/>
  <c r="D53" i="2"/>
  <c r="D54" i="2"/>
  <c r="E51" i="2"/>
  <c r="F51" i="2"/>
  <c r="F53" i="2"/>
  <c r="F54" i="2"/>
  <c r="C53" i="2"/>
  <c r="E53" i="2"/>
  <c r="C54" i="2"/>
  <c r="E54" i="2"/>
  <c r="C55" i="2"/>
  <c r="E55" i="2"/>
  <c r="C58" i="2"/>
  <c r="C59" i="2"/>
  <c r="C61" i="2"/>
  <c r="C62" i="2"/>
  <c r="C71" i="2"/>
  <c r="C72" i="2"/>
  <c r="C64" i="2"/>
  <c r="C65" i="2"/>
  <c r="C66" i="2"/>
  <c r="C67" i="2"/>
  <c r="C68" i="2"/>
  <c r="C69" i="2"/>
  <c r="C70" i="2"/>
  <c r="C73" i="2"/>
  <c r="D61" i="2"/>
  <c r="E61" i="2"/>
  <c r="E62" i="2"/>
  <c r="E71" i="2"/>
  <c r="E72" i="2"/>
  <c r="E68" i="2"/>
  <c r="E69" i="2"/>
  <c r="E70" i="2"/>
  <c r="E73" i="2"/>
  <c r="F61" i="2"/>
  <c r="G61" i="2"/>
  <c r="G62" i="2"/>
  <c r="G69" i="2"/>
  <c r="G70" i="2"/>
  <c r="G73" i="2"/>
  <c r="G88" i="2"/>
  <c r="G89" i="2"/>
  <c r="G90" i="2"/>
  <c r="G95" i="2"/>
  <c r="G96" i="2"/>
  <c r="D62" i="2"/>
  <c r="F62" i="2"/>
  <c r="F64" i="2"/>
  <c r="F65" i="2"/>
  <c r="F68" i="2"/>
  <c r="F69" i="2"/>
  <c r="F70" i="2"/>
  <c r="F73" i="2"/>
  <c r="D69" i="2"/>
  <c r="D70" i="2"/>
  <c r="D71" i="2"/>
  <c r="D73" i="2"/>
  <c r="C77" i="2"/>
  <c r="D77" i="2"/>
  <c r="E77" i="2"/>
  <c r="F77" i="2"/>
  <c r="C79" i="2"/>
  <c r="E79" i="2"/>
  <c r="E80" i="2"/>
  <c r="E81" i="2"/>
  <c r="E83" i="2"/>
  <c r="F79" i="2"/>
  <c r="C80" i="2"/>
  <c r="C81" i="2"/>
  <c r="C82" i="2"/>
  <c r="C83" i="2"/>
  <c r="D80" i="2"/>
  <c r="F80" i="2"/>
  <c r="D81" i="2"/>
  <c r="F81" i="2"/>
  <c r="D83" i="2"/>
  <c r="F83" i="2"/>
  <c r="C85" i="2"/>
  <c r="F85" i="2"/>
  <c r="F86" i="2"/>
  <c r="F88" i="2"/>
  <c r="F89" i="2"/>
  <c r="F91" i="2"/>
  <c r="F92" i="2"/>
  <c r="F93" i="2"/>
  <c r="F94" i="2"/>
  <c r="F95" i="2"/>
  <c r="C86" i="2"/>
  <c r="D88" i="2"/>
  <c r="E88" i="2"/>
  <c r="C89" i="2"/>
  <c r="D89" i="2"/>
  <c r="D90" i="2"/>
  <c r="D91" i="2"/>
  <c r="D92" i="2"/>
  <c r="D93" i="2"/>
  <c r="D94" i="2"/>
  <c r="D95" i="2"/>
  <c r="E89" i="2"/>
  <c r="C90" i="2"/>
  <c r="E90" i="2"/>
  <c r="C91" i="2"/>
  <c r="E91" i="2"/>
  <c r="C92" i="2"/>
  <c r="E92" i="2"/>
  <c r="C93" i="2"/>
  <c r="E93" i="2"/>
  <c r="C94" i="2"/>
  <c r="E94" i="2"/>
  <c r="C95" i="2"/>
  <c r="E95" i="2"/>
  <c r="C101" i="2"/>
  <c r="E101" i="2"/>
  <c r="C102" i="2"/>
  <c r="E102" i="2"/>
  <c r="C103" i="2"/>
  <c r="E103" i="2"/>
  <c r="C104" i="2"/>
  <c r="E104" i="2"/>
  <c r="C105" i="2"/>
  <c r="E105" i="2"/>
  <c r="C106" i="2"/>
  <c r="E106" i="2"/>
  <c r="C107" i="2"/>
  <c r="D107" i="2"/>
  <c r="E107" i="2"/>
  <c r="F107" i="2"/>
  <c r="G107" i="2"/>
  <c r="C110" i="2"/>
  <c r="E110" i="2"/>
  <c r="C111" i="2"/>
  <c r="E111" i="2"/>
  <c r="C112" i="2"/>
  <c r="E112" i="2"/>
  <c r="C113" i="2"/>
  <c r="E113" i="2"/>
  <c r="C114" i="2"/>
  <c r="E114" i="2"/>
  <c r="C115" i="2"/>
  <c r="E115" i="2"/>
  <c r="C116" i="2"/>
  <c r="E116" i="2"/>
  <c r="C117" i="2"/>
  <c r="E117" i="2"/>
  <c r="D119" i="2"/>
  <c r="C120" i="2"/>
  <c r="D120" i="2"/>
  <c r="E120" i="2"/>
  <c r="F120" i="2"/>
  <c r="G120" i="2"/>
  <c r="C122" i="2"/>
  <c r="E122" i="2"/>
  <c r="F122" i="2"/>
  <c r="D126" i="2"/>
  <c r="E126" i="2"/>
  <c r="F126" i="2"/>
  <c r="K411" i="1"/>
  <c r="K419" i="1"/>
  <c r="K425" i="1"/>
  <c r="K426" i="1"/>
  <c r="G126" i="2"/>
  <c r="G136" i="2"/>
  <c r="G137" i="2"/>
  <c r="L255" i="1"/>
  <c r="C127" i="2"/>
  <c r="E127" i="2"/>
  <c r="L256" i="1"/>
  <c r="C128" i="2"/>
  <c r="L257" i="1"/>
  <c r="C129" i="2"/>
  <c r="E129" i="2"/>
  <c r="C134" i="2"/>
  <c r="E134" i="2"/>
  <c r="C135" i="2"/>
  <c r="E135" i="2"/>
  <c r="D136" i="2"/>
  <c r="E136" i="2"/>
  <c r="E137" i="2"/>
  <c r="F136" i="2"/>
  <c r="D137" i="2"/>
  <c r="F137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C149" i="2"/>
  <c r="D149" i="2"/>
  <c r="E149" i="2"/>
  <c r="F149" i="2"/>
  <c r="G149" i="2"/>
  <c r="B150" i="2"/>
  <c r="C150" i="2"/>
  <c r="D150" i="2"/>
  <c r="E150" i="2"/>
  <c r="F150" i="2"/>
  <c r="G150" i="2"/>
  <c r="B151" i="2"/>
  <c r="C151" i="2"/>
  <c r="D151" i="2"/>
  <c r="E151" i="2"/>
  <c r="F151" i="2"/>
  <c r="G151" i="2"/>
  <c r="B152" i="2"/>
  <c r="C152" i="2"/>
  <c r="D152" i="2"/>
  <c r="E152" i="2"/>
  <c r="F152" i="2"/>
  <c r="G152" i="2"/>
  <c r="F490" i="1"/>
  <c r="B153" i="2"/>
  <c r="G490" i="1"/>
  <c r="C153" i="2"/>
  <c r="H490" i="1"/>
  <c r="D153" i="2"/>
  <c r="I490" i="1"/>
  <c r="E153" i="2"/>
  <c r="J490" i="1"/>
  <c r="F153" i="2"/>
  <c r="G153" i="2"/>
  <c r="B154" i="2"/>
  <c r="C154" i="2"/>
  <c r="D154" i="2"/>
  <c r="E154" i="2"/>
  <c r="F154" i="2"/>
  <c r="G154" i="2"/>
  <c r="B155" i="2"/>
  <c r="C155" i="2"/>
  <c r="D155" i="2"/>
  <c r="E155" i="2"/>
  <c r="F155" i="2"/>
  <c r="G155" i="2"/>
  <c r="F493" i="1"/>
  <c r="B156" i="2"/>
  <c r="G493" i="1"/>
  <c r="C156" i="2"/>
  <c r="H493" i="1"/>
  <c r="D156" i="2"/>
  <c r="I493" i="1"/>
  <c r="E156" i="2"/>
  <c r="J493" i="1"/>
  <c r="F156" i="2"/>
  <c r="F19" i="1"/>
  <c r="G19" i="1"/>
  <c r="H19" i="1"/>
  <c r="I19" i="1"/>
  <c r="J19" i="1"/>
  <c r="F33" i="1"/>
  <c r="G33" i="1"/>
  <c r="H33" i="1"/>
  <c r="I33" i="1"/>
  <c r="F43" i="1"/>
  <c r="G43" i="1"/>
  <c r="G44" i="1"/>
  <c r="H608" i="1"/>
  <c r="G608" i="1"/>
  <c r="J608" i="1"/>
  <c r="H43" i="1"/>
  <c r="I43" i="1"/>
  <c r="I44" i="1"/>
  <c r="H610" i="1"/>
  <c r="G610" i="1"/>
  <c r="J610" i="1"/>
  <c r="F44" i="1"/>
  <c r="H44" i="1"/>
  <c r="F169" i="1"/>
  <c r="I169" i="1"/>
  <c r="F175" i="1"/>
  <c r="G175" i="1"/>
  <c r="G180" i="1"/>
  <c r="G184" i="1"/>
  <c r="H175" i="1"/>
  <c r="I175" i="1"/>
  <c r="I180" i="1"/>
  <c r="I184" i="1"/>
  <c r="I185" i="1"/>
  <c r="G620" i="1"/>
  <c r="H620" i="1"/>
  <c r="J620" i="1"/>
  <c r="J175" i="1"/>
  <c r="F180" i="1"/>
  <c r="H180" i="1"/>
  <c r="F184" i="1"/>
  <c r="F185" i="1"/>
  <c r="G617" i="1"/>
  <c r="H617" i="1"/>
  <c r="J617" i="1"/>
  <c r="H184" i="1"/>
  <c r="H185" i="1"/>
  <c r="G619" i="1"/>
  <c r="H619" i="1"/>
  <c r="J619" i="1"/>
  <c r="J184" i="1"/>
  <c r="J185" i="1"/>
  <c r="F203" i="1"/>
  <c r="G203" i="1"/>
  <c r="H203" i="1"/>
  <c r="I203" i="1"/>
  <c r="J203" i="1"/>
  <c r="K203" i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F249" i="1"/>
  <c r="F263" i="1"/>
  <c r="G248" i="1"/>
  <c r="H248" i="1"/>
  <c r="H249" i="1"/>
  <c r="H263" i="1"/>
  <c r="I248" i="1"/>
  <c r="J248" i="1"/>
  <c r="J249" i="1"/>
  <c r="K248" i="1"/>
  <c r="L248" i="1"/>
  <c r="L249" i="1"/>
  <c r="L262" i="1"/>
  <c r="L263" i="1"/>
  <c r="G622" i="1"/>
  <c r="H622" i="1"/>
  <c r="J622" i="1"/>
  <c r="G249" i="1"/>
  <c r="I249" i="1"/>
  <c r="K249" i="1"/>
  <c r="G263" i="1"/>
  <c r="I263" i="1"/>
  <c r="K263" i="1"/>
  <c r="F282" i="1"/>
  <c r="G282" i="1"/>
  <c r="H282" i="1"/>
  <c r="I282" i="1"/>
  <c r="F301" i="1"/>
  <c r="F320" i="1"/>
  <c r="F329" i="1"/>
  <c r="F330" i="1"/>
  <c r="F344" i="1"/>
  <c r="G301" i="1"/>
  <c r="H301" i="1"/>
  <c r="H320" i="1"/>
  <c r="H329" i="1"/>
  <c r="H330" i="1"/>
  <c r="H344" i="1"/>
  <c r="I301" i="1"/>
  <c r="G320" i="1"/>
  <c r="I320" i="1"/>
  <c r="G329" i="1"/>
  <c r="I329" i="1"/>
  <c r="J329" i="1"/>
  <c r="J330" i="1"/>
  <c r="J344" i="1"/>
  <c r="K329" i="1"/>
  <c r="L329" i="1"/>
  <c r="L330" i="1"/>
  <c r="L344" i="1"/>
  <c r="G623" i="1"/>
  <c r="H623" i="1"/>
  <c r="J623" i="1"/>
  <c r="G330" i="1"/>
  <c r="G344" i="1"/>
  <c r="I330" i="1"/>
  <c r="I344" i="1"/>
  <c r="K330" i="1"/>
  <c r="K344" i="1"/>
  <c r="F354" i="1"/>
  <c r="G354" i="1"/>
  <c r="H354" i="1"/>
  <c r="I354" i="1"/>
  <c r="J354" i="1"/>
  <c r="K354" i="1"/>
  <c r="I360" i="1"/>
  <c r="F361" i="1"/>
  <c r="G361" i="1"/>
  <c r="H361" i="1"/>
  <c r="I361" i="1"/>
  <c r="L373" i="1"/>
  <c r="L374" i="1"/>
  <c r="G626" i="1"/>
  <c r="H626" i="1"/>
  <c r="J626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F399" i="1"/>
  <c r="G399" i="1"/>
  <c r="H399" i="1"/>
  <c r="I399" i="1"/>
  <c r="F400" i="1"/>
  <c r="G400" i="1"/>
  <c r="H400" i="1"/>
  <c r="I400" i="1"/>
  <c r="L400" i="1"/>
  <c r="L405" i="1"/>
  <c r="L406" i="1"/>
  <c r="L407" i="1"/>
  <c r="L408" i="1"/>
  <c r="L409" i="1"/>
  <c r="L410" i="1"/>
  <c r="F411" i="1"/>
  <c r="G411" i="1"/>
  <c r="H411" i="1"/>
  <c r="I411" i="1"/>
  <c r="J411" i="1"/>
  <c r="L411" i="1"/>
  <c r="L413" i="1"/>
  <c r="L414" i="1"/>
  <c r="L415" i="1"/>
  <c r="L416" i="1"/>
  <c r="L417" i="1"/>
  <c r="L418" i="1"/>
  <c r="F419" i="1"/>
  <c r="G419" i="1"/>
  <c r="H419" i="1"/>
  <c r="I419" i="1"/>
  <c r="J419" i="1"/>
  <c r="L419" i="1"/>
  <c r="L421" i="1"/>
  <c r="L422" i="1"/>
  <c r="L423" i="1"/>
  <c r="L424" i="1"/>
  <c r="F425" i="1"/>
  <c r="G425" i="1"/>
  <c r="H425" i="1"/>
  <c r="I425" i="1"/>
  <c r="J425" i="1"/>
  <c r="L425" i="1"/>
  <c r="F426" i="1"/>
  <c r="G426" i="1"/>
  <c r="H426" i="1"/>
  <c r="I426" i="1"/>
  <c r="J426" i="1"/>
  <c r="L426" i="1"/>
  <c r="F438" i="1"/>
  <c r="G438" i="1"/>
  <c r="H438" i="1"/>
  <c r="I438" i="1"/>
  <c r="F444" i="1"/>
  <c r="G444" i="1"/>
  <c r="H444" i="1"/>
  <c r="I444" i="1"/>
  <c r="F450" i="1"/>
  <c r="G450" i="1"/>
  <c r="H450" i="1"/>
  <c r="I450" i="1"/>
  <c r="F451" i="1"/>
  <c r="G451" i="1"/>
  <c r="H451" i="1"/>
  <c r="I451" i="1"/>
  <c r="F460" i="1"/>
  <c r="G460" i="1"/>
  <c r="H460" i="1"/>
  <c r="I460" i="1"/>
  <c r="J460" i="1"/>
  <c r="F464" i="1"/>
  <c r="F466" i="1"/>
  <c r="H612" i="1"/>
  <c r="G612" i="1"/>
  <c r="J612" i="1"/>
  <c r="G464" i="1"/>
  <c r="H464" i="1"/>
  <c r="H466" i="1"/>
  <c r="H614" i="1"/>
  <c r="G614" i="1"/>
  <c r="J614" i="1"/>
  <c r="I464" i="1"/>
  <c r="J464" i="1"/>
  <c r="J466" i="1"/>
  <c r="H616" i="1"/>
  <c r="G466" i="1"/>
  <c r="I466" i="1"/>
  <c r="K485" i="1"/>
  <c r="K486" i="1"/>
  <c r="K487" i="1"/>
  <c r="K488" i="1"/>
  <c r="K489" i="1"/>
  <c r="K490" i="1"/>
  <c r="K491" i="1"/>
  <c r="K492" i="1"/>
  <c r="K493" i="1"/>
  <c r="F507" i="1"/>
  <c r="G507" i="1"/>
  <c r="H507" i="1"/>
  <c r="I507" i="1"/>
  <c r="F514" i="1"/>
  <c r="G514" i="1"/>
  <c r="H514" i="1"/>
  <c r="I514" i="1"/>
  <c r="J514" i="1"/>
  <c r="K514" i="1"/>
  <c r="L514" i="1"/>
  <c r="F519" i="1"/>
  <c r="G519" i="1"/>
  <c r="H519" i="1"/>
  <c r="I519" i="1"/>
  <c r="J519" i="1"/>
  <c r="K519" i="1"/>
  <c r="L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G535" i="1"/>
  <c r="H534" i="1"/>
  <c r="I534" i="1"/>
  <c r="I535" i="1"/>
  <c r="J534" i="1"/>
  <c r="K534" i="1"/>
  <c r="K535" i="1"/>
  <c r="L534" i="1"/>
  <c r="F535" i="1"/>
  <c r="H535" i="1"/>
  <c r="J535" i="1"/>
  <c r="L535" i="1"/>
  <c r="L547" i="1"/>
  <c r="L548" i="1"/>
  <c r="L549" i="1"/>
  <c r="F550" i="1"/>
  <c r="G550" i="1"/>
  <c r="H550" i="1"/>
  <c r="I550" i="1"/>
  <c r="J550" i="1"/>
  <c r="K550" i="1"/>
  <c r="L550" i="1"/>
  <c r="L552" i="1"/>
  <c r="L553" i="1"/>
  <c r="L554" i="1"/>
  <c r="F555" i="1"/>
  <c r="F560" i="1"/>
  <c r="F561" i="1"/>
  <c r="G555" i="1"/>
  <c r="H555" i="1"/>
  <c r="H560" i="1"/>
  <c r="H561" i="1"/>
  <c r="I555" i="1"/>
  <c r="J555" i="1"/>
  <c r="J560" i="1"/>
  <c r="J561" i="1"/>
  <c r="K555" i="1"/>
  <c r="L555" i="1"/>
  <c r="L557" i="1"/>
  <c r="L558" i="1"/>
  <c r="L559" i="1"/>
  <c r="L560" i="1"/>
  <c r="L561" i="1"/>
  <c r="G560" i="1"/>
  <c r="I560" i="1"/>
  <c r="K560" i="1"/>
  <c r="G561" i="1"/>
  <c r="I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K588" i="1"/>
  <c r="G637" i="1"/>
  <c r="H637" i="1"/>
  <c r="J637" i="1"/>
  <c r="H588" i="1"/>
  <c r="I588" i="1"/>
  <c r="J588" i="1"/>
  <c r="K592" i="1"/>
  <c r="K593" i="1"/>
  <c r="K594" i="1"/>
  <c r="H595" i="1"/>
  <c r="I595" i="1"/>
  <c r="J595" i="1"/>
  <c r="K595" i="1"/>
  <c r="F604" i="1"/>
  <c r="G604" i="1"/>
  <c r="H604" i="1"/>
  <c r="I604" i="1"/>
  <c r="J604" i="1"/>
  <c r="K604" i="1"/>
  <c r="L604" i="1"/>
  <c r="G607" i="1"/>
  <c r="H607" i="1"/>
  <c r="J607" i="1"/>
  <c r="G609" i="1"/>
  <c r="H609" i="1"/>
  <c r="J609" i="1"/>
  <c r="G611" i="1"/>
  <c r="G613" i="1"/>
  <c r="H613" i="1"/>
  <c r="J613" i="1"/>
  <c r="G615" i="1"/>
  <c r="H615" i="1"/>
  <c r="J615" i="1"/>
  <c r="H618" i="1"/>
  <c r="H621" i="1"/>
  <c r="G624" i="1"/>
  <c r="H624" i="1"/>
  <c r="J624" i="1"/>
  <c r="G625" i="1"/>
  <c r="H625" i="1"/>
  <c r="J625" i="1"/>
  <c r="G627" i="1"/>
  <c r="H627" i="1"/>
  <c r="J627" i="1"/>
  <c r="G628" i="1"/>
  <c r="H628" i="1"/>
  <c r="J628" i="1"/>
  <c r="G629" i="1"/>
  <c r="H629" i="1"/>
  <c r="J629" i="1"/>
  <c r="G630" i="1"/>
  <c r="H630" i="1"/>
  <c r="J630" i="1"/>
  <c r="G631" i="1"/>
  <c r="H631" i="1"/>
  <c r="J631" i="1"/>
  <c r="G632" i="1"/>
  <c r="H632" i="1"/>
  <c r="J632" i="1"/>
  <c r="G633" i="1"/>
  <c r="H633" i="1"/>
  <c r="J633" i="1"/>
  <c r="G634" i="1"/>
  <c r="H634" i="1"/>
  <c r="J634" i="1"/>
  <c r="G635" i="1"/>
  <c r="H635" i="1"/>
  <c r="J635" i="1"/>
  <c r="H636" i="1"/>
  <c r="G638" i="1"/>
  <c r="G639" i="1"/>
  <c r="H639" i="1"/>
  <c r="J639" i="1"/>
  <c r="G640" i="1"/>
  <c r="H640" i="1"/>
  <c r="J640" i="1"/>
  <c r="G641" i="1"/>
  <c r="H641" i="1"/>
  <c r="J641" i="1"/>
  <c r="G642" i="1"/>
  <c r="H642" i="1"/>
  <c r="J642" i="1"/>
  <c r="G643" i="1"/>
  <c r="H643" i="1"/>
  <c r="J643" i="1"/>
  <c r="G644" i="1"/>
  <c r="H644" i="1"/>
  <c r="J644" i="1"/>
  <c r="G645" i="1"/>
  <c r="H645" i="1"/>
  <c r="J645" i="1"/>
  <c r="A22" i="12"/>
  <c r="G621" i="1"/>
  <c r="J621" i="1"/>
  <c r="G636" i="1"/>
  <c r="J636" i="1"/>
  <c r="E96" i="2"/>
  <c r="C96" i="2"/>
  <c r="F55" i="2"/>
  <c r="F96" i="2"/>
  <c r="D55" i="2"/>
  <c r="D96" i="2"/>
  <c r="G24" i="2"/>
  <c r="J33" i="1"/>
  <c r="H638" i="1"/>
  <c r="J638" i="1"/>
  <c r="J263" i="1"/>
  <c r="G156" i="2"/>
  <c r="G37" i="2"/>
  <c r="G42" i="2"/>
  <c r="G32" i="2"/>
  <c r="G43" i="2"/>
  <c r="J43" i="1"/>
  <c r="I542" i="1"/>
  <c r="K540" i="1"/>
  <c r="G662" i="1"/>
  <c r="G657" i="1"/>
  <c r="C28" i="10"/>
  <c r="D25" i="10"/>
  <c r="D21" i="10"/>
  <c r="C39" i="10"/>
  <c r="I653" i="1"/>
  <c r="D33" i="13"/>
  <c r="D36" i="13"/>
  <c r="C29" i="13"/>
  <c r="E33" i="13"/>
  <c r="D35" i="13"/>
  <c r="C13" i="13"/>
  <c r="G19" i="2"/>
  <c r="G542" i="1"/>
  <c r="K539" i="1"/>
  <c r="K542" i="1"/>
  <c r="H662" i="1"/>
  <c r="H657" i="1"/>
  <c r="I650" i="1"/>
  <c r="I654" i="1"/>
  <c r="F654" i="1"/>
  <c r="D24" i="10"/>
  <c r="C133" i="2"/>
  <c r="C136" i="2"/>
  <c r="C137" i="2"/>
  <c r="G104" i="1"/>
  <c r="G185" i="1"/>
  <c r="G618" i="1"/>
  <c r="J618" i="1"/>
  <c r="C22" i="13"/>
  <c r="C36" i="10"/>
  <c r="F662" i="1"/>
  <c r="C4" i="10"/>
  <c r="F657" i="1"/>
  <c r="D23" i="10"/>
  <c r="I662" i="1"/>
  <c r="C7" i="10"/>
  <c r="I657" i="1"/>
  <c r="D22" i="10"/>
  <c r="D20" i="10"/>
  <c r="D18" i="10"/>
  <c r="D16" i="10"/>
  <c r="D13" i="10"/>
  <c r="D11" i="10"/>
  <c r="D27" i="10"/>
  <c r="D19" i="10"/>
  <c r="D17" i="10"/>
  <c r="D15" i="10"/>
  <c r="D12" i="10"/>
  <c r="D10" i="10"/>
  <c r="C30" i="10"/>
  <c r="D26" i="10"/>
  <c r="J44" i="1"/>
  <c r="H611" i="1"/>
  <c r="J611" i="1"/>
  <c r="G616" i="1"/>
  <c r="J616" i="1"/>
  <c r="H646" i="1"/>
  <c r="D28" i="10"/>
  <c r="C41" i="10"/>
  <c r="D36" i="10"/>
  <c r="D37" i="10"/>
  <c r="D40" i="10"/>
  <c r="D35" i="10"/>
  <c r="D38" i="10"/>
  <c r="D39" i="10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1A4B3346-0674-4FD9-A159-7E112DDCD87A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99FD03D6-C749-45FB-A5FD-0738B89D334C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52B444A6-8597-49F1-807A-9FE30EC649BA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2DB5345C-48F9-4212-A736-2C07A452204D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F1947076-529A-4D64-897B-5B610AF3AAB9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35B82DEC-1974-45F9-BB05-F924562D1D6B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4760F0EE-9ABE-4B44-99D5-6D0D431944BE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F5D04391-F4F3-4612-BD0D-B2B79DB4C6F7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68541E8B-9D94-48A7-A03C-B4D0CA884CDC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E0BD26B3-B5EB-4F25-92A8-41298CA2AEEB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2D3B12FC-7948-4440-A1AE-08BA7C56C178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33A8AEC8-F12F-4573-B146-D505A860010C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<sst xmlns="http://schemas.openxmlformats.org/spreadsheetml/2006/main" count="3860" uniqueCount="897">
  <si>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</si>
  <si>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</si>
  <si>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</si>
  <si>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</si>
  <si>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</si>
  <si>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</si>
  <si>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</si>
  <si>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</si>
  <si>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</si>
  <si>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</si>
  <si>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</si>
  <si>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</si>
  <si>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</si>
  <si>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</si>
  <si>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</si>
  <si>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</si>
  <si>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</si>
  <si>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</si>
  <si>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</si>
  <si>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</si>
  <si>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</si>
  <si>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</si>
  <si>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</si>
  <si>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</si>
  <si>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</si>
  <si>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</si>
  <si>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</si>
  <si>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</si>
  <si>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</si>
  <si>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</si>
  <si>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</si>
  <si>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</si>
  <si>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</si>
  <si>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</si>
  <si>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</si>
  <si>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</si>
  <si>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</si>
  <si>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</si>
  <si>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</si>
  <si>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</si>
  <si>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</si>
  <si>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</si>
  <si>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</si>
  <si>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</si>
  <si>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</si>
  <si>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</si>
  <si>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</si>
  <si>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</si>
  <si>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</si>
  <si>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</si>
  <si>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</si>
  <si>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</si>
  <si>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</si>
  <si>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</si>
  <si>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</si>
  <si>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</si>
  <si>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</si>
  <si>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</si>
  <si>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</si>
  <si>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</si>
  <si>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</si>
  <si>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</si>
  <si>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</si>
  <si>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</si>
  <si>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</si>
  <si>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</si>
  <si>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</si>
  <si>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</si>
  <si>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</si>
  <si>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</si>
  <si>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</si>
  <si>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</si>
  <si>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</si>
  <si>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</si>
  <si>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</si>
  <si>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</si>
  <si>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</si>
  <si>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</si>
  <si>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</si>
  <si>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</si>
  <si>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</si>
  <si>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</si>
  <si>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</si>
  <si>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</si>
  <si>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</si>
  <si>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</si>
  <si>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</si>
  <si>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</si>
  <si>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</si>
  <si>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</si>
  <si>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</si>
  <si>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</si>
  <si>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</si>
  <si>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</si>
  <si>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</si>
  <si>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</si>
  <si>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</si>
  <si>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</si>
  <si>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</si>
  <si>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</si>
  <si>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</si>
  <si>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</si>
  <si>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</si>
  <si>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</si>
  <si>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</si>
  <si>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</si>
  <si>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</si>
  <si>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</si>
  <si>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</si>
  <si>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</si>
  <si>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</si>
  <si>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</si>
  <si>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</si>
  <si>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</si>
  <si>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</si>
  <si>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</si>
  <si>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</si>
  <si>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</si>
  <si>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</si>
  <si>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</si>
  <si>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</si>
  <si>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</si>
  <si>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</si>
  <si>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</si>
  <si>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</si>
  <si>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</si>
  <si>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</si>
  <si>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</si>
  <si>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</si>
  <si>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</si>
  <si>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</si>
  <si>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</si>
  <si>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</si>
  <si>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</si>
  <si>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</si>
  <si>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</si>
  <si>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</si>
  <si>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</si>
  <si>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</si>
  <si>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</si>
  <si>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</si>
  <si>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</si>
  <si>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</si>
  <si>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</si>
  <si>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</si>
  <si>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</si>
  <si>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</si>
  <si>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</si>
  <si>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</si>
  <si>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</si>
  <si>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</si>
  <si>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</si>
  <si>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</si>
  <si>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</si>
  <si>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</si>
  <si>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</si>
  <si>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</si>
  <si>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</si>
  <si>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</si>
  <si>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</si>
  <si>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</si>
  <si>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</si>
  <si>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</si>
  <si>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</si>
  <si>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</si>
  <si>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</si>
  <si>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</si>
  <si>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</si>
  <si>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</si>
  <si>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</si>
  <si>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</si>
  <si>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</si>
  <si>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</si>
  <si>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</si>
  <si>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</si>
  <si>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</si>
  <si>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</si>
  <si>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</si>
  <si>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</si>
  <si>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</si>
  <si>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</si>
  <si>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</si>
  <si>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</si>
  <si>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</si>
  <si>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</si>
  <si>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</si>
  <si>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</si>
  <si>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</si>
  <si>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</si>
  <si>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</si>
  <si>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</si>
  <si>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</si>
  <si>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</si>
  <si>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</si>
  <si>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</si>
  <si>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</si>
  <si>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</si>
  <si>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</si>
  <si>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</si>
  <si>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</si>
  <si>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</si>
  <si>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</si>
  <si>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</si>
  <si>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</si>
  <si>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</si>
  <si>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</si>
  <si>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</si>
  <si>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</si>
  <si>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</si>
  <si>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</si>
  <si>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</si>
  <si>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</si>
  <si>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</si>
  <si>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</si>
  <si>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</si>
  <si>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</si>
  <si>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</si>
  <si>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</si>
  <si>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</si>
  <si>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</si>
  <si>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</si>
  <si>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</si>
  <si>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</si>
  <si>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</si>
  <si>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</si>
  <si>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</si>
  <si>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</si>
  <si>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</si>
  <si>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</si>
  <si>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</si>
  <si>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</si>
  <si>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</si>
  <si>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</si>
  <si>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</si>
  <si>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</si>
  <si>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</si>
  <si>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</si>
  <si>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</si>
  <si>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</si>
  <si>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</si>
  <si>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</si>
  <si>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</si>
  <si>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</si>
  <si>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</si>
  <si>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</si>
  <si>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</si>
  <si>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</si>
  <si>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</si>
  <si>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</si>
  <si>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</si>
  <si>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</si>
  <si>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</si>
  <si>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</si>
  <si>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</si>
  <si>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</si>
  <si>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</si>
  <si>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</si>
  <si>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</si>
  <si>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</si>
  <si>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</si>
  <si>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</si>
  <si>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</si>
  <si>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</si>
  <si>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</si>
  <si>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</si>
  <si>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</si>
  <si>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</si>
  <si>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</si>
  <si>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</si>
  <si>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</si>
  <si>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</si>
  <si>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</si>
  <si>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</si>
  <si>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</si>
  <si>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</si>
  <si>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</si>
  <si>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</si>
  <si>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</si>
  <si>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</si>
  <si>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</si>
  <si>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</si>
  <si>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</si>
  <si>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</si>
  <si>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</si>
  <si>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</si>
  <si>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</si>
  <si>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</si>
  <si>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</si>
  <si>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</si>
  <si>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</si>
  <si>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</si>
  <si>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</si>
  <si>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</si>
  <si>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</si>
  <si>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</si>
  <si>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</si>
  <si>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</si>
  <si>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</si>
  <si>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</si>
  <si>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</si>
  <si>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</si>
  <si>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</si>
  <si>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</si>
  <si>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</si>
  <si>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</si>
  <si>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</si>
  <si>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</si>
  <si>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</si>
  <si>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</si>
  <si>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</si>
  <si>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</si>
  <si>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</si>
  <si>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</si>
  <si>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</si>
  <si>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</si>
  <si>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</si>
  <si>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</si>
  <si>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</si>
  <si>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</si>
  <si>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</si>
  <si>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</si>
  <si>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</si>
  <si>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</si>
  <si>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</si>
  <si>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</si>
  <si>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</si>
  <si>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</si>
  <si>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</si>
  <si>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</si>
  <si>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</si>
  <si>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</si>
  <si>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</si>
  <si>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</si>
  <si>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</si>
  <si>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</si>
  <si>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</si>
  <si>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</si>
  <si>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</si>
  <si>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</si>
  <si>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</si>
  <si>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</si>
  <si>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</si>
  <si>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</si>
  <si>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</si>
  <si>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</si>
  <si>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</si>
  <si>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</si>
  <si>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</si>
  <si>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</si>
  <si>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</si>
  <si>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</si>
  <si>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</si>
  <si>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</si>
  <si>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</si>
  <si>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</si>
  <si>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</si>
  <si>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</si>
  <si>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</si>
  <si>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</si>
  <si>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</si>
  <si>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</si>
  <si>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</si>
  <si>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</si>
  <si>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</si>
  <si>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</si>
  <si>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</si>
  <si>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</si>
  <si>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</si>
  <si>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</si>
  <si>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</si>
  <si>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</si>
  <si>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</si>
  <si>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</si>
  <si>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</si>
  <si>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</si>
  <si>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</si>
  <si>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</si>
  <si>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</si>
  <si>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</si>
  <si>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</si>
  <si>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</si>
  <si>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</si>
  <si>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</si>
  <si>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</si>
  <si>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</si>
  <si>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</si>
  <si>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</si>
  <si>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</si>
  <si>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</si>
  <si>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</si>
  <si>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</si>
  <si>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</si>
  <si>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</si>
  <si>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</si>
  <si>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</si>
  <si>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</si>
  <si>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</si>
  <si>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</si>
  <si>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</si>
  <si>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</si>
  <si>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</si>
  <si>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</si>
  <si>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</si>
  <si>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</si>
  <si>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</si>
  <si>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</si>
  <si>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</si>
  <si>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</si>
  <si>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</si>
  <si>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</si>
  <si>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</si>
  <si>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</si>
  <si>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</si>
  <si>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</si>
  <si>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</si>
  <si>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</si>
  <si>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</si>
  <si>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</si>
  <si>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</si>
  <si>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</si>
  <si>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</si>
  <si>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</si>
  <si>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</si>
  <si>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</si>
  <si>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</si>
  <si>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</si>
  <si>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</si>
  <si>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</si>
  <si>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</si>
  <si>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</si>
  <si>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</si>
  <si>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</si>
  <si>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</si>
  <si>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</si>
  <si>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</si>
  <si>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</si>
  <si>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</si>
  <si>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</si>
  <si>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</si>
  <si>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</si>
  <si>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</si>
  <si>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</si>
  <si>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</si>
  <si>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</si>
  <si>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</si>
  <si>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</si>
  <si>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</si>
  <si>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</si>
  <si>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</si>
  <si>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</si>
  <si>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</si>
  <si>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</si>
  <si>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</si>
  <si>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</si>
  <si>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</si>
  <si>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</si>
  <si>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</si>
  <si>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</si>
  <si>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</si>
  <si>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</si>
  <si>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</si>
  <si>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</si>
  <si>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</si>
  <si>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</si>
  <si>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</si>
  <si>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</si>
  <si>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</si>
  <si>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</si>
  <si>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</si>
  <si>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</si>
  <si>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</si>
  <si>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</si>
  <si>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</si>
  <si>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</si>
  <si>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</si>
  <si>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</si>
  <si>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</si>
  <si>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</si>
  <si>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</si>
  <si>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</si>
  <si>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</si>
  <si>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</si>
  <si>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</si>
  <si>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</si>
  <si>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</si>
  <si>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</si>
  <si>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</si>
  <si>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</si>
  <si>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</si>
  <si>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</si>
  <si>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</si>
  <si>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</si>
  <si>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</si>
  <si>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</si>
  <si>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</si>
  <si>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</si>
  <si>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</si>
  <si>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</si>
  <si>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</si>
  <si>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</si>
  <si>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</si>
  <si>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</si>
  <si>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</si>
  <si>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</si>
  <si>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</si>
  <si>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</si>
  <si>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</si>
  <si>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</si>
  <si>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</si>
  <si>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</si>
  <si>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</si>
  <si>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</si>
  <si>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</si>
  <si>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</si>
  <si>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</si>
  <si>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</si>
  <si>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</si>
  <si>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</si>
  <si>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</si>
  <si>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</si>
  <si>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</si>
  <si>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</si>
  <si>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</si>
  <si>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</si>
  <si>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</si>
  <si>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</si>
  <si>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</si>
  <si>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</si>
  <si>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</si>
  <si>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</si>
  <si>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</si>
  <si>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</si>
  <si>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</si>
  <si>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</si>
  <si>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</si>
  <si>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</si>
  <si>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</si>
  <si>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</si>
  <si>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</si>
  <si>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</si>
  <si>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</si>
  <si>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</si>
  <si>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</si>
  <si>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</si>
  <si>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</si>
  <si>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</si>
  <si>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</si>
  <si>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</si>
  <si>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</si>
  <si>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</si>
  <si>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</si>
  <si>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</si>
  <si>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</si>
  <si>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</si>
  <si>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</si>
  <si>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</si>
  <si>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</si>
  <si>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</si>
  <si>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</si>
  <si>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</si>
  <si>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</si>
  <si>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</si>
  <si>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</si>
  <si>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</si>
  <si>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</si>
  <si>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</si>
  <si>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</si>
  <si>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</si>
  <si>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</si>
  <si>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</si>
  <si>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</si>
  <si>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</si>
  <si>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</si>
  <si>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</si>
  <si>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</si>
  <si>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</si>
  <si>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</si>
  <si>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</si>
  <si>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</si>
  <si>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</si>
  <si>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</si>
  <si>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</si>
  <si>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</si>
  <si>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</si>
  <si>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</si>
  <si>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</si>
  <si>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</si>
  <si>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</si>
  <si>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</si>
  <si>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</si>
  <si>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</si>
  <si>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</si>
  <si>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</si>
  <si>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</si>
  <si>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</si>
  <si>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</si>
  <si>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</si>
  <si>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</si>
  <si>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</si>
  <si>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</si>
  <si>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</si>
  <si>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</si>
  <si>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</si>
  <si>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</si>
  <si>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</si>
  <si>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</si>
  <si>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</si>
  <si>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</si>
  <si>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</si>
  <si>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</si>
  <si>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</si>
  <si>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</si>
  <si>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</si>
  <si>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</si>
  <si>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</si>
  <si>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</si>
  <si>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</si>
  <si>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</si>
  <si>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</si>
  <si>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</si>
  <si>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</si>
  <si>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</si>
  <si>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</si>
  <si>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</si>
  <si>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</si>
  <si>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</si>
  <si>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</si>
  <si>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</si>
  <si>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</si>
  <si>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</si>
  <si>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</si>
  <si>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</si>
  <si>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</si>
  <si>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</si>
  <si>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</si>
  <si>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</si>
  <si>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</si>
  <si>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</si>
  <si>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</si>
  <si>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</si>
  <si>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</si>
  <si>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</si>
  <si>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</si>
  <si>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</si>
  <si>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</si>
  <si>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</si>
  <si>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</si>
  <si>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</si>
  <si>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</si>
  <si>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</si>
  <si>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</si>
  <si>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</si>
  <si>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</si>
  <si>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</si>
  <si>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</si>
  <si>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</si>
  <si>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</si>
  <si>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</si>
  <si>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</si>
  <si>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</si>
  <si>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</si>
  <si>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</si>
  <si>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</si>
  <si>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</si>
  <si>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</si>
  <si>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</si>
  <si>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</si>
  <si>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</si>
  <si>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</si>
  <si>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</si>
  <si>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</si>
  <si>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</si>
  <si>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</si>
  <si>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</si>
  <si>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</si>
  <si>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</si>
  <si>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</si>
  <si>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</si>
  <si>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</si>
  <si>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</si>
  <si>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</si>
  <si>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</si>
  <si>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</si>
  <si>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</si>
  <si>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</si>
  <si>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</si>
  <si>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</si>
  <si>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</si>
  <si>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</si>
  <si>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</si>
  <si>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</si>
  <si>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</si>
  <si>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</si>
  <si>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</si>
  <si>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</si>
  <si>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</si>
  <si>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</si>
  <si>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</si>
  <si>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</si>
  <si>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</si>
  <si>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</si>
  <si>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</si>
  <si>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</si>
  <si>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</si>
  <si>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</si>
  <si>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</si>
  <si>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</si>
  <si>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</si>
  <si>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</si>
  <si>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</si>
  <si>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</si>
  <si>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</si>
  <si>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</si>
  <si>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</si>
  <si>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</si>
  <si>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</si>
  <si>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</si>
  <si>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</si>
  <si>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</si>
  <si>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</si>
  <si>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</si>
  <si>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</si>
  <si>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</si>
  <si>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</si>
  <si>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</si>
  <si>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</si>
  <si>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</si>
  <si>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</si>
  <si>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</si>
  <si>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</si>
  <si>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</si>
  <si>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</si>
  <si>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</si>
  <si>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</si>
  <si>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</si>
  <si>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</si>
  <si>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</si>
  <si>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</si>
  <si>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</si>
  <si>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</si>
  <si>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</si>
  <si>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</si>
  <si>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</si>
  <si>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</si>
  <si>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</si>
  <si>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</si>
  <si>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</si>
  <si>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</si>
  <si>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</si>
  <si>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</si>
  <si>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</si>
  <si>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</si>
  <si>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</si>
  <si>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</si>
  <si>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</si>
  <si>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</si>
  <si>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</si>
  <si>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</si>
  <si>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</si>
  <si>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</si>
  <si>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</si>
  <si>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</si>
  <si>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</si>
  <si>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</si>
  <si>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</si>
  <si>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</si>
  <si>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</si>
  <si>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</si>
  <si>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</si>
  <si>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</si>
  <si>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</si>
  <si>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</si>
  <si>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</si>
  <si>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</si>
  <si>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</si>
  <si>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</si>
  <si>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</si>
  <si>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</si>
  <si>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</si>
  <si>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</si>
  <si>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</si>
  <si>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</si>
  <si>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</si>
  <si>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</si>
  <si>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</si>
  <si>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</si>
  <si>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</si>
  <si>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</si>
  <si>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</si>
  <si>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</si>
  <si>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</si>
  <si>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</si>
  <si>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</si>
  <si>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</si>
  <si>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</si>
  <si>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</si>
  <si>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</si>
  <si>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</si>
  <si>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</si>
  <si>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</si>
  <si>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</si>
  <si>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</si>
  <si>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</si>
  <si>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</si>
  <si>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</si>
  <si>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</si>
  <si>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</si>
  <si>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</si>
  <si>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</si>
  <si>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</si>
  <si>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</si>
  <si>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</si>
  <si>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</si>
  <si>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</si>
  <si>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</si>
  <si>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</si>
  <si>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</si>
  <si>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</si>
  <si>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</si>
  <si>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</si>
  <si>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</si>
  <si>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</si>
  <si>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</si>
  <si>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</si>
  <si>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</si>
  <si>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</si>
  <si>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</si>
  <si>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</si>
  <si>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</si>
  <si>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</si>
  <si>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</si>
  <si>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</si>
  <si>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</si>
  <si>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</si>
  <si>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</si>
  <si>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</si>
  <si>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</si>
  <si>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</si>
  <si>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</si>
  <si>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</si>
  <si>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</si>
  <si>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</si>
  <si>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</si>
  <si>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</si>
  <si>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</si>
  <si>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</si>
  <si>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</si>
  <si>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</si>
  <si>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</si>
  <si>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</si>
  <si>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</si>
  <si>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</si>
  <si>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</si>
  <si>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</si>
  <si>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</si>
  <si>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</si>
  <si>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</si>
  <si>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</si>
  <si>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</si>
  <si>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</si>
  <si>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</si>
  <si>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</si>
  <si>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</si>
  <si>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</si>
  <si>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</si>
  <si>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</si>
  <si>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</si>
  <si>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</si>
  <si>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</si>
  <si>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</si>
  <si>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</si>
  <si>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</si>
  <si>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</si>
  <si>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</si>
  <si>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</si>
  <si>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</si>
  <si>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</si>
  <si>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</si>
  <si>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</si>
  <si>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</si>
  <si>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</si>
  <si>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</si>
  <si>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</si>
  <si>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</si>
  <si>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</si>
  <si>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</si>
  <si>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</si>
  <si>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</si>
  <si>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</si>
  <si>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</si>
  <si>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</si>
  <si>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</si>
  <si>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</si>
  <si>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</si>
  <si>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Washington SD</t>
  </si>
  <si>
    <t>08/01</t>
  </si>
  <si>
    <t>08/16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</si>
</sst>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54" x14ac:knownFonts="1">
    <font>
      <sz val="8"/>
      <name val="Arial"/>
    </font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2">
    <xf numFmtId="0" fontId="0" fillId="0" borderId="0"/>
    <xf numFmtId="0" fontId="38" fillId="2" borderId="0" applyNumberFormat="0" applyBorder="0" applyAlignment="0" applyProtection="0"/>
    <xf numFmtId="0" fontId="38" fillId="3" borderId="0" applyNumberFormat="0" applyBorder="0" applyAlignment="0" applyProtection="0"/>
    <xf numFmtId="0" fontId="38" fillId="4" borderId="0" applyNumberFormat="0" applyBorder="0" applyAlignment="0" applyProtection="0"/>
    <xf numFmtId="0" fontId="38" fillId="5" borderId="0" applyNumberFormat="0" applyBorder="0" applyAlignment="0" applyProtection="0"/>
    <xf numFmtId="0" fontId="38" fillId="6" borderId="0" applyNumberFormat="0" applyBorder="0" applyAlignment="0" applyProtection="0"/>
    <xf numFmtId="0" fontId="38" fillId="4" borderId="0" applyNumberFormat="0" applyBorder="0" applyAlignment="0" applyProtection="0"/>
    <xf numFmtId="0" fontId="38" fillId="6" borderId="0" applyNumberFormat="0" applyBorder="0" applyAlignment="0" applyProtection="0"/>
    <xf numFmtId="0" fontId="38" fillId="3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6" borderId="0" applyNumberFormat="0" applyBorder="0" applyAlignment="0" applyProtection="0"/>
    <xf numFmtId="0" fontId="38" fillId="4" borderId="0" applyNumberFormat="0" applyBorder="0" applyAlignment="0" applyProtection="0"/>
    <xf numFmtId="0" fontId="39" fillId="6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8" borderId="0" applyNumberFormat="0" applyBorder="0" applyAlignment="0" applyProtection="0"/>
    <xf numFmtId="0" fontId="39" fillId="6" borderId="0" applyNumberFormat="0" applyBorder="0" applyAlignment="0" applyProtection="0"/>
    <xf numFmtId="0" fontId="39" fillId="3" borderId="0" applyNumberFormat="0" applyBorder="0" applyAlignment="0" applyProtection="0"/>
    <xf numFmtId="0" fontId="39" fillId="11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1" applyNumberFormat="0" applyAlignment="0" applyProtection="0"/>
    <xf numFmtId="0" fontId="42" fillId="17" borderId="2" applyNumberFormat="0" applyAlignment="0" applyProtection="0"/>
    <xf numFmtId="0" fontId="43" fillId="0" borderId="0" applyNumberFormat="0" applyFill="0" applyBorder="0" applyAlignment="0" applyProtection="0"/>
    <xf numFmtId="0" fontId="44" fillId="6" borderId="0" applyNumberFormat="0" applyBorder="0" applyAlignment="0" applyProtection="0"/>
    <xf numFmtId="0" fontId="45" fillId="0" borderId="3" applyNumberFormat="0" applyFill="0" applyAlignment="0" applyProtection="0"/>
    <xf numFmtId="0" fontId="46" fillId="0" borderId="4" applyNumberFormat="0" applyFill="0" applyAlignment="0" applyProtection="0"/>
    <xf numFmtId="0" fontId="47" fillId="0" borderId="5" applyNumberFormat="0" applyFill="0" applyAlignment="0" applyProtection="0"/>
    <xf numFmtId="0" fontId="47" fillId="0" borderId="0" applyNumberFormat="0" applyFill="0" applyBorder="0" applyAlignment="0" applyProtection="0"/>
    <xf numFmtId="0" fontId="48" fillId="7" borderId="1" applyNumberFormat="0" applyAlignment="0" applyProtection="0"/>
    <xf numFmtId="0" fontId="49" fillId="0" borderId="6" applyNumberFormat="0" applyFill="0" applyAlignment="0" applyProtection="0"/>
    <xf numFmtId="0" fontId="50" fillId="7" borderId="0" applyNumberFormat="0" applyBorder="0" applyAlignment="0" applyProtection="0"/>
    <xf numFmtId="0" fontId="1" fillId="4" borderId="7" applyNumberFormat="0" applyFont="0" applyAlignment="0" applyProtection="0"/>
    <xf numFmtId="0" fontId="51" fillId="16" borderId="8" applyNumberFormat="0" applyAlignment="0" applyProtection="0"/>
    <xf numFmtId="0" fontId="52" fillId="0" borderId="0" applyNumberFormat="0" applyFill="0" applyBorder="0" applyAlignment="0" applyProtection="0"/>
    <xf numFmtId="0" fontId="53" fillId="0" borderId="9" applyNumberFormat="0" applyFill="0" applyAlignment="0" applyProtection="0"/>
    <xf numFmtId="0" fontId="49" fillId="0" borderId="0" applyNumberFormat="0" applyFill="0" applyBorder="0" applyAlignment="0" applyProtection="0"/>
  </cellStyleXfs>
  <cellXfs count="298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0" xfId="0" applyFont="1" applyBorder="1"/>
    <xf numFmtId="0" fontId="0" fillId="0" borderId="11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18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12" xfId="0" applyNumberFormat="1" applyFont="1" applyBorder="1" applyAlignment="1" applyProtection="1">
      <alignment horizontal="left"/>
    </xf>
    <xf numFmtId="165" fontId="2" fillId="0" borderId="12" xfId="0" applyNumberFormat="1" applyFont="1" applyBorder="1" applyAlignment="1" applyProtection="1">
      <alignment horizontal="left"/>
    </xf>
    <xf numFmtId="165" fontId="2" fillId="0" borderId="12" xfId="0" applyNumberFormat="1" applyFont="1" applyBorder="1" applyAlignment="1" applyProtection="1">
      <alignment horizontal="center"/>
    </xf>
    <xf numFmtId="40" fontId="2" fillId="0" borderId="12" xfId="0" applyNumberFormat="1" applyFont="1" applyBorder="1" applyProtection="1"/>
    <xf numFmtId="40" fontId="0" fillId="0" borderId="12" xfId="0" applyNumberFormat="1" applyBorder="1"/>
    <xf numFmtId="0" fontId="10" fillId="0" borderId="12" xfId="0" applyFont="1" applyBorder="1"/>
    <xf numFmtId="0" fontId="2" fillId="0" borderId="12" xfId="0" applyFont="1" applyBorder="1" applyAlignment="1">
      <alignment horizontal="center"/>
    </xf>
    <xf numFmtId="40" fontId="2" fillId="18" borderId="12" xfId="0" applyNumberFormat="1" applyFont="1" applyFill="1" applyBorder="1" applyAlignment="1" applyProtection="1">
      <alignment horizontal="left"/>
    </xf>
    <xf numFmtId="0" fontId="6" fillId="0" borderId="12" xfId="0" applyFont="1" applyBorder="1"/>
    <xf numFmtId="40" fontId="2" fillId="0" borderId="12" xfId="0" applyNumberFormat="1" applyFont="1" applyBorder="1"/>
    <xf numFmtId="165" fontId="2" fillId="0" borderId="13" xfId="0" applyNumberFormat="1" applyFont="1" applyBorder="1" applyAlignment="1" applyProtection="1">
      <alignment horizontal="left"/>
    </xf>
    <xf numFmtId="40" fontId="2" fillId="18" borderId="13" xfId="0" applyNumberFormat="1" applyFont="1" applyFill="1" applyBorder="1" applyAlignment="1" applyProtection="1">
      <alignment horizontal="left"/>
    </xf>
    <xf numFmtId="164" fontId="6" fillId="0" borderId="13" xfId="0" applyNumberFormat="1" applyFont="1" applyBorder="1" applyAlignment="1" applyProtection="1">
      <alignment horizontal="left"/>
    </xf>
    <xf numFmtId="165" fontId="2" fillId="0" borderId="13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14" xfId="0" applyFont="1" applyBorder="1"/>
    <xf numFmtId="49" fontId="2" fillId="0" borderId="14" xfId="0" applyNumberFormat="1" applyFont="1" applyBorder="1" applyAlignment="1">
      <alignment horizontal="center"/>
    </xf>
    <xf numFmtId="0" fontId="2" fillId="0" borderId="15" xfId="0" applyFont="1" applyBorder="1"/>
    <xf numFmtId="165" fontId="2" fillId="0" borderId="15" xfId="0" applyNumberFormat="1" applyFont="1" applyBorder="1" applyAlignment="1" applyProtection="1">
      <alignment horizontal="left"/>
    </xf>
    <xf numFmtId="40" fontId="3" fillId="0" borderId="15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12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15" xfId="0" applyNumberFormat="1" applyFont="1" applyBorder="1" applyAlignment="1" applyProtection="1">
      <alignment horizontal="center"/>
    </xf>
    <xf numFmtId="40" fontId="2" fillId="0" borderId="15" xfId="0" applyNumberFormat="1" applyFont="1" applyBorder="1"/>
    <xf numFmtId="0" fontId="2" fillId="0" borderId="15" xfId="0" applyFont="1" applyBorder="1" applyAlignment="1">
      <alignment horizontal="center"/>
    </xf>
    <xf numFmtId="164" fontId="6" fillId="0" borderId="15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40" fontId="2" fillId="0" borderId="13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13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12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12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12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12" xfId="0" applyFont="1" applyBorder="1" applyAlignment="1" applyProtection="1">
      <alignment horizontal="center"/>
    </xf>
    <xf numFmtId="40" fontId="4" fillId="0" borderId="12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13" xfId="0" applyNumberFormat="1" applyFont="1" applyBorder="1" applyProtection="1"/>
    <xf numFmtId="40" fontId="16" fillId="0" borderId="13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12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16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3" fillId="0" borderId="0" xfId="0" applyNumberFormat="1" applyFont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12" xfId="0" applyNumberFormat="1" applyFont="1" applyBorder="1" applyAlignment="1" applyProtection="1">
      <alignment horizontal="center" vertical="justify"/>
    </xf>
    <xf numFmtId="40" fontId="4" fillId="0" borderId="12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12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12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40" fontId="19" fillId="0" borderId="0" xfId="0" quotePrefix="1" applyNumberFormat="1" applyFont="1" applyAlignment="1" applyProtection="1">
      <alignment horizontal="left"/>
    </xf>
    <xf numFmtId="0" fontId="2" fillId="0" borderId="13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left"/>
    </xf>
    <xf numFmtId="40" fontId="4" fillId="0" borderId="13" xfId="0" applyNumberFormat="1" applyFont="1" applyBorder="1" applyAlignment="1" applyProtection="1">
      <alignment horizontal="right"/>
    </xf>
    <xf numFmtId="40" fontId="2" fillId="18" borderId="0" xfId="0" applyNumberFormat="1" applyFont="1" applyFill="1" applyBorder="1" applyAlignment="1" applyProtection="1">
      <alignment horizontal="left"/>
    </xf>
    <xf numFmtId="0" fontId="2" fillId="0" borderId="12" xfId="0" applyNumberFormat="1" applyFont="1" applyBorder="1" applyAlignment="1" applyProtection="1">
      <alignment horizontal="center"/>
    </xf>
    <xf numFmtId="0" fontId="2" fillId="0" borderId="12" xfId="0" applyNumberFormat="1" applyFont="1" applyBorder="1" applyAlignment="1" applyProtection="1">
      <alignment horizontal="left"/>
    </xf>
    <xf numFmtId="0" fontId="2" fillId="0" borderId="13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14" xfId="0" applyNumberFormat="1" applyFont="1" applyBorder="1" applyProtection="1"/>
    <xf numFmtId="0" fontId="2" fillId="0" borderId="14" xfId="0" applyFont="1" applyBorder="1" applyAlignment="1">
      <alignment horizontal="center"/>
    </xf>
    <xf numFmtId="0" fontId="2" fillId="0" borderId="14" xfId="0" applyNumberFormat="1" applyFont="1" applyBorder="1" applyAlignment="1" applyProtection="1">
      <alignment horizontal="center"/>
    </xf>
    <xf numFmtId="165" fontId="2" fillId="0" borderId="14" xfId="0" applyNumberFormat="1" applyFont="1" applyBorder="1" applyAlignment="1" applyProtection="1">
      <alignment horizontal="left"/>
    </xf>
    <xf numFmtId="40" fontId="3" fillId="0" borderId="14" xfId="0" applyNumberFormat="1" applyFont="1" applyBorder="1" applyProtection="1">
      <protection locked="0"/>
    </xf>
    <xf numFmtId="40" fontId="0" fillId="0" borderId="14" xfId="0" applyNumberFormat="1" applyBorder="1"/>
    <xf numFmtId="40" fontId="2" fillId="18" borderId="14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19" borderId="0" xfId="0" applyNumberFormat="1" applyFill="1" applyAlignment="1" applyProtection="1">
      <alignment horizontal="right"/>
      <protection locked="0"/>
    </xf>
    <xf numFmtId="49" fontId="10" fillId="19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2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20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21" xfId="0" applyNumberFormat="1" applyBorder="1" applyAlignment="1" applyProtection="1">
      <alignment horizontal="right"/>
      <protection locked="0"/>
    </xf>
    <xf numFmtId="1" fontId="0" fillId="0" borderId="22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20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0" fontId="10" fillId="0" borderId="23" xfId="0" applyNumberFormat="1" applyFont="1" applyBorder="1"/>
    <xf numFmtId="4" fontId="10" fillId="0" borderId="0" xfId="0" applyNumberFormat="1" applyFont="1" applyBorder="1"/>
    <xf numFmtId="4" fontId="10" fillId="0" borderId="14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23" xfId="0" applyNumberFormat="1" applyFont="1" applyBorder="1"/>
    <xf numFmtId="40" fontId="10" fillId="0" borderId="23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24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0" fillId="19" borderId="0" xfId="0" applyFill="1"/>
    <xf numFmtId="40" fontId="0" fillId="21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17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26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0" fillId="0" borderId="22" xfId="0" applyBorder="1"/>
    <xf numFmtId="40" fontId="0" fillId="0" borderId="22" xfId="0" applyNumberFormat="1" applyBorder="1"/>
    <xf numFmtId="40" fontId="0" fillId="0" borderId="24" xfId="0" applyNumberFormat="1" applyBorder="1"/>
    <xf numFmtId="0" fontId="0" fillId="19" borderId="0" xfId="0" applyFill="1" applyBorder="1"/>
    <xf numFmtId="40" fontId="0" fillId="0" borderId="25" xfId="0" applyNumberFormat="1" applyBorder="1"/>
    <xf numFmtId="0" fontId="0" fillId="19" borderId="24" xfId="0" applyFill="1" applyBorder="1"/>
    <xf numFmtId="0" fontId="0" fillId="19" borderId="25" xfId="0" applyFill="1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9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center"/>
    </xf>
    <xf numFmtId="49" fontId="11" fillId="0" borderId="22" xfId="0" applyNumberFormat="1" applyFont="1" applyBorder="1" applyAlignment="1" applyProtection="1">
      <alignment horizontal="left"/>
      <protection locked="0"/>
    </xf>
    <xf numFmtId="49" fontId="11" fillId="0" borderId="31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  <xf numFmtId="0" fontId="30" fillId="0" borderId="2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49" fontId="11" fillId="0" borderId="0" xfId="0" applyNumberFormat="1" applyFont="1" applyAlignment="1" applyProtection="1">
      <alignment horizontal="left"/>
    </xf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Border="1" applyAlignment="1" applyProtection="1">
      <alignment horizontal="left"/>
    </xf>
    <xf numFmtId="49" fontId="11" fillId="0" borderId="19" xfId="0" applyNumberFormat="1" applyFont="1" applyBorder="1" applyAlignment="1" applyProtection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9534A-3D39-40F2-A792-E46A6060CD47}">
  <sheetPr transitionEvaluation="1" transitionEntry="1" codeName="Sheet1">
    <tabColor indexed="56"/>
  </sheetPr>
  <dimension ref="A1:AQ666"/>
  <sheetViews>
    <sheetView zoomScale="75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512" sqref="H51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551</v>
      </c>
      <c r="C2" s="21">
        <v>551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340903</v>
      </c>
      <c r="G9" s="18"/>
      <c r="H9" s="18"/>
      <c r="I9" s="18"/>
      <c r="J9" s="67">
        <f>SUM(I431)</f>
        <v>127740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6362</v>
      </c>
      <c r="G12" s="18">
        <v>8670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1619</v>
      </c>
      <c r="H13" s="18">
        <v>14153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347265</v>
      </c>
      <c r="G19" s="41">
        <f>SUM(G9:G18)</f>
        <v>10289</v>
      </c>
      <c r="H19" s="41">
        <f>SUM(H9:H18)</f>
        <v>14153</v>
      </c>
      <c r="I19" s="41">
        <f>SUM(I9:I18)</f>
        <v>0</v>
      </c>
      <c r="J19" s="41">
        <f>SUM(J9:J18)</f>
        <v>127740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15033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0</v>
      </c>
      <c r="G33" s="41">
        <f>SUM(G23:G32)</f>
        <v>0</v>
      </c>
      <c r="H33" s="41">
        <f>SUM(H23:H32)</f>
        <v>15033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52018.11</v>
      </c>
      <c r="G37" s="18">
        <v>78</v>
      </c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20000</v>
      </c>
      <c r="G41" s="18">
        <v>10211</v>
      </c>
      <c r="H41" s="18">
        <v>-880</v>
      </c>
      <c r="I41" s="18"/>
      <c r="J41" s="13">
        <f>SUM(I449)</f>
        <v>127740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275246.89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347265</v>
      </c>
      <c r="G43" s="41">
        <f>SUM(G35:G42)</f>
        <v>10289</v>
      </c>
      <c r="H43" s="41">
        <f>SUM(H35:H42)</f>
        <v>-880</v>
      </c>
      <c r="I43" s="41">
        <f>SUM(I35:I42)</f>
        <v>0</v>
      </c>
      <c r="J43" s="41">
        <f>SUM(J35:J42)</f>
        <v>127740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347265</v>
      </c>
      <c r="G44" s="41">
        <f>G43+G33</f>
        <v>10289</v>
      </c>
      <c r="H44" s="41">
        <f>H43+H33</f>
        <v>14153</v>
      </c>
      <c r="I44" s="41">
        <f>I43+I33</f>
        <v>0</v>
      </c>
      <c r="J44" s="41">
        <f>J43+J33</f>
        <v>127740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1918215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1918215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/>
      <c r="G88" s="18"/>
      <c r="H88" s="18"/>
      <c r="I88" s="18"/>
      <c r="J88" s="18">
        <v>199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10009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764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764</v>
      </c>
      <c r="G103" s="41">
        <f>SUM(G88:G102)</f>
        <v>10009</v>
      </c>
      <c r="H103" s="41">
        <f>SUM(H88:H102)</f>
        <v>0</v>
      </c>
      <c r="I103" s="41">
        <f>SUM(I88:I102)</f>
        <v>0</v>
      </c>
      <c r="J103" s="41">
        <f>SUM(J88:J102)</f>
        <v>199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1918979</v>
      </c>
      <c r="G104" s="41">
        <f>G52+G103</f>
        <v>10009</v>
      </c>
      <c r="H104" s="41">
        <f>H52+H71+H86+H103</f>
        <v>0</v>
      </c>
      <c r="I104" s="41">
        <f>I52+I103</f>
        <v>0</v>
      </c>
      <c r="J104" s="41">
        <f>J52+J103</f>
        <v>199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91150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589484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3306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683940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19921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47208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298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67129</v>
      </c>
      <c r="G128" s="41">
        <f>SUM(G115:G127)</f>
        <v>298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751069</v>
      </c>
      <c r="G132" s="41">
        <f>G113+SUM(G128:G129)</f>
        <v>298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27163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33871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7722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7542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7542</v>
      </c>
      <c r="G154" s="41">
        <f>SUM(G142:G153)</f>
        <v>7722</v>
      </c>
      <c r="H154" s="41">
        <f>SUM(H142:H153)</f>
        <v>61034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7542</v>
      </c>
      <c r="G161" s="41">
        <f>G139+G154+SUM(G155:G160)</f>
        <v>7722</v>
      </c>
      <c r="H161" s="41">
        <f>H139+H154+SUM(H155:H160)</f>
        <v>61034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7000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7000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7000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2677590</v>
      </c>
      <c r="G185" s="47">
        <f>G104+G132+G161+G184</f>
        <v>25029</v>
      </c>
      <c r="H185" s="47">
        <f>H104+H132+H161+H184</f>
        <v>61034</v>
      </c>
      <c r="I185" s="47">
        <f>I104+I132+I161+I184</f>
        <v>0</v>
      </c>
      <c r="J185" s="47">
        <f>J104+J132+J184</f>
        <v>199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279073</v>
      </c>
      <c r="G189" s="18">
        <v>100127</v>
      </c>
      <c r="H189" s="18">
        <v>11143</v>
      </c>
      <c r="I189" s="18">
        <v>14991</v>
      </c>
      <c r="J189" s="18">
        <v>12740</v>
      </c>
      <c r="K189" s="18">
        <v>1101</v>
      </c>
      <c r="L189" s="19">
        <f>SUM(F189:K189)</f>
        <v>419175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77360</v>
      </c>
      <c r="G190" s="18">
        <v>16802</v>
      </c>
      <c r="H190" s="18">
        <v>169</v>
      </c>
      <c r="I190" s="18">
        <v>299</v>
      </c>
      <c r="J190" s="18"/>
      <c r="K190" s="18"/>
      <c r="L190" s="19">
        <f>SUM(F190:K190)</f>
        <v>94630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2977</v>
      </c>
      <c r="G194" s="18">
        <v>228</v>
      </c>
      <c r="H194" s="18">
        <v>23316</v>
      </c>
      <c r="I194" s="18">
        <v>1316</v>
      </c>
      <c r="J194" s="18"/>
      <c r="K194" s="18"/>
      <c r="L194" s="19">
        <f t="shared" ref="L194:L200" si="0">SUM(F194:K194)</f>
        <v>27837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2240</v>
      </c>
      <c r="G195" s="18">
        <v>2009</v>
      </c>
      <c r="H195" s="18"/>
      <c r="I195" s="18">
        <v>1149</v>
      </c>
      <c r="J195" s="18"/>
      <c r="K195" s="18"/>
      <c r="L195" s="19">
        <f t="shared" si="0"/>
        <v>5398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1268</v>
      </c>
      <c r="G196" s="18">
        <v>1418</v>
      </c>
      <c r="H196" s="18">
        <v>55982</v>
      </c>
      <c r="I196" s="18">
        <v>166</v>
      </c>
      <c r="J196" s="18"/>
      <c r="K196" s="18">
        <v>2513</v>
      </c>
      <c r="L196" s="19">
        <f t="shared" si="0"/>
        <v>61347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47818</v>
      </c>
      <c r="G197" s="18">
        <v>5834</v>
      </c>
      <c r="H197" s="18"/>
      <c r="I197" s="18">
        <v>900</v>
      </c>
      <c r="J197" s="18"/>
      <c r="K197" s="18"/>
      <c r="L197" s="19">
        <f t="shared" si="0"/>
        <v>54552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38409</v>
      </c>
      <c r="G199" s="18">
        <v>13510</v>
      </c>
      <c r="H199" s="18">
        <v>23946</v>
      </c>
      <c r="I199" s="18">
        <v>37033</v>
      </c>
      <c r="J199" s="18">
        <v>153</v>
      </c>
      <c r="K199" s="18"/>
      <c r="L199" s="19">
        <f t="shared" si="0"/>
        <v>113051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51519</v>
      </c>
      <c r="I200" s="18"/>
      <c r="J200" s="18"/>
      <c r="K200" s="18"/>
      <c r="L200" s="19">
        <f t="shared" si="0"/>
        <v>51519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449145</v>
      </c>
      <c r="G203" s="41">
        <f t="shared" si="1"/>
        <v>139928</v>
      </c>
      <c r="H203" s="41">
        <f t="shared" si="1"/>
        <v>166075</v>
      </c>
      <c r="I203" s="41">
        <f t="shared" si="1"/>
        <v>55854</v>
      </c>
      <c r="J203" s="41">
        <f t="shared" si="1"/>
        <v>12893</v>
      </c>
      <c r="K203" s="41">
        <f t="shared" si="1"/>
        <v>3614</v>
      </c>
      <c r="L203" s="41">
        <f t="shared" si="1"/>
        <v>827509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547395</v>
      </c>
      <c r="I207" s="18"/>
      <c r="J207" s="18"/>
      <c r="K207" s="18"/>
      <c r="L207" s="19">
        <f>SUM(F207:K207)</f>
        <v>547395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v>56092</v>
      </c>
      <c r="I208" s="18"/>
      <c r="J208" s="18"/>
      <c r="K208" s="18"/>
      <c r="L208" s="19">
        <f>SUM(F208:K208)</f>
        <v>56092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812</v>
      </c>
      <c r="G214" s="18">
        <v>909</v>
      </c>
      <c r="H214" s="18">
        <v>35868</v>
      </c>
      <c r="I214" s="18">
        <v>107</v>
      </c>
      <c r="J214" s="18"/>
      <c r="K214" s="18">
        <v>1610</v>
      </c>
      <c r="L214" s="19">
        <f t="shared" si="2"/>
        <v>39306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29650</v>
      </c>
      <c r="I218" s="18"/>
      <c r="J218" s="18"/>
      <c r="K218" s="18"/>
      <c r="L218" s="19">
        <f t="shared" si="2"/>
        <v>29650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812</v>
      </c>
      <c r="G221" s="41">
        <f>SUM(G207:G220)</f>
        <v>909</v>
      </c>
      <c r="H221" s="41">
        <f>SUM(H207:H220)</f>
        <v>669005</v>
      </c>
      <c r="I221" s="41">
        <f>SUM(I207:I220)</f>
        <v>107</v>
      </c>
      <c r="J221" s="41">
        <f>SUM(J207:J220)</f>
        <v>0</v>
      </c>
      <c r="K221" s="41">
        <f t="shared" si="3"/>
        <v>1610</v>
      </c>
      <c r="L221" s="41">
        <f t="shared" si="3"/>
        <v>672443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688759</v>
      </c>
      <c r="I225" s="18"/>
      <c r="J225" s="18"/>
      <c r="K225" s="18"/>
      <c r="L225" s="19">
        <f>SUM(F225:K225)</f>
        <v>688759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1169</v>
      </c>
      <c r="G232" s="18">
        <v>1307</v>
      </c>
      <c r="H232" s="18">
        <v>51621</v>
      </c>
      <c r="I232" s="18">
        <v>154</v>
      </c>
      <c r="J232" s="18"/>
      <c r="K232" s="18">
        <v>2318</v>
      </c>
      <c r="L232" s="19">
        <f t="shared" si="4"/>
        <v>56569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42672</v>
      </c>
      <c r="I236" s="18"/>
      <c r="J236" s="18"/>
      <c r="K236" s="18"/>
      <c r="L236" s="19">
        <f t="shared" si="4"/>
        <v>42672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1169</v>
      </c>
      <c r="G239" s="41">
        <f t="shared" si="5"/>
        <v>1307</v>
      </c>
      <c r="H239" s="41">
        <f t="shared" si="5"/>
        <v>783052</v>
      </c>
      <c r="I239" s="41">
        <f t="shared" si="5"/>
        <v>154</v>
      </c>
      <c r="J239" s="41">
        <f t="shared" si="5"/>
        <v>0</v>
      </c>
      <c r="K239" s="41">
        <f t="shared" si="5"/>
        <v>2318</v>
      </c>
      <c r="L239" s="41">
        <f t="shared" si="5"/>
        <v>788000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451126</v>
      </c>
      <c r="G249" s="41">
        <f t="shared" si="8"/>
        <v>142144</v>
      </c>
      <c r="H249" s="41">
        <f t="shared" si="8"/>
        <v>1618132</v>
      </c>
      <c r="I249" s="41">
        <f t="shared" si="8"/>
        <v>56115</v>
      </c>
      <c r="J249" s="41">
        <f t="shared" si="8"/>
        <v>12893</v>
      </c>
      <c r="K249" s="41">
        <f t="shared" si="8"/>
        <v>7542</v>
      </c>
      <c r="L249" s="41">
        <f t="shared" si="8"/>
        <v>2287952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75000</v>
      </c>
      <c r="L252" s="19">
        <f>SUM(F252:K252)</f>
        <v>75000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21580</v>
      </c>
      <c r="L253" s="19">
        <f>SUM(F253:K253)</f>
        <v>21580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7000</v>
      </c>
      <c r="L255" s="19">
        <f>SUM(F255:K255)</f>
        <v>7000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103580</v>
      </c>
      <c r="L262" s="41">
        <f t="shared" si="9"/>
        <v>103580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451126</v>
      </c>
      <c r="G263" s="42">
        <f t="shared" si="11"/>
        <v>142144</v>
      </c>
      <c r="H263" s="42">
        <f t="shared" si="11"/>
        <v>1618132</v>
      </c>
      <c r="I263" s="42">
        <f t="shared" si="11"/>
        <v>56115</v>
      </c>
      <c r="J263" s="42">
        <f t="shared" si="11"/>
        <v>12893</v>
      </c>
      <c r="K263" s="42">
        <f t="shared" si="11"/>
        <v>111122</v>
      </c>
      <c r="L263" s="42">
        <f t="shared" si="11"/>
        <v>2391532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23289</v>
      </c>
      <c r="G268" s="18">
        <v>1147</v>
      </c>
      <c r="H268" s="18">
        <v>24095</v>
      </c>
      <c r="I268" s="18">
        <v>9295</v>
      </c>
      <c r="J268" s="18">
        <v>3254</v>
      </c>
      <c r="K268" s="18">
        <v>834</v>
      </c>
      <c r="L268" s="19">
        <f>SUM(F268:K268)</f>
        <v>61914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23289</v>
      </c>
      <c r="G282" s="42">
        <f t="shared" si="13"/>
        <v>1147</v>
      </c>
      <c r="H282" s="42">
        <f t="shared" si="13"/>
        <v>24095</v>
      </c>
      <c r="I282" s="42">
        <f t="shared" si="13"/>
        <v>9295</v>
      </c>
      <c r="J282" s="42">
        <f t="shared" si="13"/>
        <v>3254</v>
      </c>
      <c r="K282" s="42">
        <f t="shared" si="13"/>
        <v>834</v>
      </c>
      <c r="L282" s="41">
        <f t="shared" si="13"/>
        <v>61914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23289</v>
      </c>
      <c r="G330" s="41">
        <f t="shared" si="20"/>
        <v>1147</v>
      </c>
      <c r="H330" s="41">
        <f t="shared" si="20"/>
        <v>24095</v>
      </c>
      <c r="I330" s="41">
        <f t="shared" si="20"/>
        <v>9295</v>
      </c>
      <c r="J330" s="41">
        <f t="shared" si="20"/>
        <v>3254</v>
      </c>
      <c r="K330" s="41">
        <f t="shared" si="20"/>
        <v>834</v>
      </c>
      <c r="L330" s="41">
        <f t="shared" si="20"/>
        <v>61914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23289</v>
      </c>
      <c r="G344" s="41">
        <f>G330</f>
        <v>1147</v>
      </c>
      <c r="H344" s="41">
        <f>H330</f>
        <v>24095</v>
      </c>
      <c r="I344" s="41">
        <f>I330</f>
        <v>9295</v>
      </c>
      <c r="J344" s="41">
        <f>J330</f>
        <v>3254</v>
      </c>
      <c r="K344" s="47">
        <f>K330+K343</f>
        <v>834</v>
      </c>
      <c r="L344" s="41">
        <f>L330+L343</f>
        <v>61914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15770</v>
      </c>
      <c r="G350" s="18">
        <v>1206</v>
      </c>
      <c r="H350" s="18">
        <v>1575</v>
      </c>
      <c r="I350" s="18">
        <v>10114</v>
      </c>
      <c r="J350" s="18">
        <v>2292</v>
      </c>
      <c r="K350" s="18"/>
      <c r="L350" s="13">
        <f>SUM(F350:K350)</f>
        <v>30957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15770</v>
      </c>
      <c r="G354" s="47">
        <f t="shared" si="22"/>
        <v>1206</v>
      </c>
      <c r="H354" s="47">
        <f t="shared" si="22"/>
        <v>1575</v>
      </c>
      <c r="I354" s="47">
        <f t="shared" si="22"/>
        <v>10114</v>
      </c>
      <c r="J354" s="47">
        <f t="shared" si="22"/>
        <v>2292</v>
      </c>
      <c r="K354" s="47">
        <f t="shared" si="22"/>
        <v>0</v>
      </c>
      <c r="L354" s="47">
        <f t="shared" si="22"/>
        <v>30957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9918</v>
      </c>
      <c r="G359" s="18"/>
      <c r="H359" s="18"/>
      <c r="I359" s="56">
        <f>SUM(F359:H359)</f>
        <v>9918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196</v>
      </c>
      <c r="G360" s="63"/>
      <c r="H360" s="63"/>
      <c r="I360" s="56">
        <f>SUM(F360:H360)</f>
        <v>196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10114</v>
      </c>
      <c r="G361" s="47">
        <f>SUM(G359:G360)</f>
        <v>0</v>
      </c>
      <c r="H361" s="47">
        <f>SUM(H359:H360)</f>
        <v>0</v>
      </c>
      <c r="I361" s="47">
        <f>SUM(I359:I360)</f>
        <v>10114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67</v>
      </c>
      <c r="I388" s="18"/>
      <c r="J388" s="24" t="s">
        <v>312</v>
      </c>
      <c r="K388" s="24" t="s">
        <v>312</v>
      </c>
      <c r="L388" s="56">
        <f t="shared" si="26"/>
        <v>67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132</v>
      </c>
      <c r="I389" s="18"/>
      <c r="J389" s="24" t="s">
        <v>312</v>
      </c>
      <c r="K389" s="24" t="s">
        <v>312</v>
      </c>
      <c r="L389" s="56">
        <f t="shared" si="26"/>
        <v>132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199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199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199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199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127740</v>
      </c>
      <c r="H431" s="18"/>
      <c r="I431" s="56">
        <f t="shared" ref="I431:I437" si="33">SUM(F431:H431)</f>
        <v>127740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127740</v>
      </c>
      <c r="H438" s="13">
        <f>SUM(H431:H437)</f>
        <v>0</v>
      </c>
      <c r="I438" s="13">
        <f>SUM(I431:I437)</f>
        <v>127740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127740</v>
      </c>
      <c r="H449" s="18"/>
      <c r="I449" s="56">
        <f>SUM(F449:H449)</f>
        <v>127740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127740</v>
      </c>
      <c r="H450" s="83">
        <f>SUM(H446:H449)</f>
        <v>0</v>
      </c>
      <c r="I450" s="83">
        <f>SUM(I446:I449)</f>
        <v>127740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127740</v>
      </c>
      <c r="H451" s="42">
        <f>H444+H450</f>
        <v>0</v>
      </c>
      <c r="I451" s="42">
        <f>I444+I450</f>
        <v>127740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61207</v>
      </c>
      <c r="G455" s="18">
        <v>16217</v>
      </c>
      <c r="H455" s="18">
        <v>0</v>
      </c>
      <c r="I455" s="18"/>
      <c r="J455" s="18">
        <v>127541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2677590</v>
      </c>
      <c r="G458" s="18">
        <v>25029</v>
      </c>
      <c r="H458" s="18">
        <v>61034</v>
      </c>
      <c r="I458" s="18"/>
      <c r="J458" s="18">
        <v>199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2677590</v>
      </c>
      <c r="G460" s="53">
        <f>SUM(G458:G459)</f>
        <v>25029</v>
      </c>
      <c r="H460" s="53">
        <f>SUM(H458:H459)</f>
        <v>61034</v>
      </c>
      <c r="I460" s="53">
        <f>SUM(I458:I459)</f>
        <v>0</v>
      </c>
      <c r="J460" s="53">
        <f>SUM(J458:J459)</f>
        <v>199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2391532</v>
      </c>
      <c r="G462" s="18">
        <v>30957</v>
      </c>
      <c r="H462" s="18">
        <v>61914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2391532</v>
      </c>
      <c r="G464" s="53">
        <f>SUM(G462:G463)</f>
        <v>30957</v>
      </c>
      <c r="H464" s="53">
        <f>SUM(H462:H463)</f>
        <v>61914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347265</v>
      </c>
      <c r="G466" s="53">
        <f>(G455+G460)- G464</f>
        <v>10289</v>
      </c>
      <c r="H466" s="53">
        <f>(H455+H460)- H464</f>
        <v>-880</v>
      </c>
      <c r="I466" s="53">
        <f>(I455+I460)- I464</f>
        <v>0</v>
      </c>
      <c r="J466" s="53">
        <f>(J455+J460)- J464</f>
        <v>127740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8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1105012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505000</v>
      </c>
      <c r="G485" s="18"/>
      <c r="H485" s="18"/>
      <c r="I485" s="18"/>
      <c r="J485" s="18"/>
      <c r="K485" s="53">
        <f>SUM(F485:J485)</f>
        <v>505000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75000</v>
      </c>
      <c r="G487" s="18"/>
      <c r="H487" s="18"/>
      <c r="I487" s="18"/>
      <c r="J487" s="18"/>
      <c r="K487" s="53">
        <f t="shared" si="34"/>
        <v>75000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430000</v>
      </c>
      <c r="G488" s="205"/>
      <c r="H488" s="205"/>
      <c r="I488" s="205"/>
      <c r="J488" s="205"/>
      <c r="K488" s="206">
        <f t="shared" si="34"/>
        <v>430000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59575</v>
      </c>
      <c r="G489" s="18"/>
      <c r="H489" s="18"/>
      <c r="I489" s="18"/>
      <c r="J489" s="18"/>
      <c r="K489" s="53">
        <f t="shared" si="34"/>
        <v>59575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489575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489575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75000</v>
      </c>
      <c r="G491" s="205"/>
      <c r="H491" s="205"/>
      <c r="I491" s="205"/>
      <c r="J491" s="205"/>
      <c r="K491" s="206">
        <f t="shared" si="34"/>
        <v>75000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18205</v>
      </c>
      <c r="G492" s="18"/>
      <c r="H492" s="18"/>
      <c r="I492" s="18"/>
      <c r="J492" s="18"/>
      <c r="K492" s="53">
        <f t="shared" si="34"/>
        <v>18205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93205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93205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77360</v>
      </c>
      <c r="G511" s="18">
        <v>16802</v>
      </c>
      <c r="H511" s="18">
        <v>169</v>
      </c>
      <c r="I511" s="18">
        <v>299</v>
      </c>
      <c r="J511" s="18"/>
      <c r="K511" s="18"/>
      <c r="L511" s="88">
        <f>SUM(F511:K511)</f>
        <v>94630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>
        <v>56032</v>
      </c>
      <c r="I512" s="18"/>
      <c r="J512" s="18"/>
      <c r="K512" s="18"/>
      <c r="L512" s="88">
        <f>SUM(F512:K512)</f>
        <v>56032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77360</v>
      </c>
      <c r="G514" s="108">
        <f t="shared" ref="G514:L514" si="35">SUM(G511:G513)</f>
        <v>16802</v>
      </c>
      <c r="H514" s="108">
        <f t="shared" si="35"/>
        <v>56201</v>
      </c>
      <c r="I514" s="108">
        <f t="shared" si="35"/>
        <v>299</v>
      </c>
      <c r="J514" s="108">
        <f t="shared" si="35"/>
        <v>0</v>
      </c>
      <c r="K514" s="108">
        <f t="shared" si="35"/>
        <v>0</v>
      </c>
      <c r="L514" s="89">
        <f t="shared" si="35"/>
        <v>150662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0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3798</v>
      </c>
      <c r="I531" s="18"/>
      <c r="J531" s="18"/>
      <c r="K531" s="18"/>
      <c r="L531" s="88">
        <f>SUM(F531:K531)</f>
        <v>3798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3798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3798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77360</v>
      </c>
      <c r="G535" s="89">
        <f t="shared" ref="G535:L535" si="40">G514+G519+G524+G529+G534</f>
        <v>16802</v>
      </c>
      <c r="H535" s="89">
        <f t="shared" si="40"/>
        <v>59999</v>
      </c>
      <c r="I535" s="89">
        <f t="shared" si="40"/>
        <v>299</v>
      </c>
      <c r="J535" s="89">
        <f t="shared" si="40"/>
        <v>0</v>
      </c>
      <c r="K535" s="89">
        <f t="shared" si="40"/>
        <v>0</v>
      </c>
      <c r="L535" s="89">
        <f t="shared" si="40"/>
        <v>154460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94630</v>
      </c>
      <c r="G539" s="87">
        <f>L516</f>
        <v>0</v>
      </c>
      <c r="H539" s="87">
        <f>L521</f>
        <v>0</v>
      </c>
      <c r="I539" s="87">
        <f>L526</f>
        <v>0</v>
      </c>
      <c r="J539" s="87">
        <f>L531</f>
        <v>3798</v>
      </c>
      <c r="K539" s="87">
        <f>SUM(F539:J539)</f>
        <v>98428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56032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56032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150662</v>
      </c>
      <c r="G542" s="89">
        <f t="shared" si="41"/>
        <v>0</v>
      </c>
      <c r="H542" s="89">
        <f t="shared" si="41"/>
        <v>0</v>
      </c>
      <c r="I542" s="89">
        <f t="shared" si="41"/>
        <v>0</v>
      </c>
      <c r="J542" s="89">
        <f t="shared" si="41"/>
        <v>3798</v>
      </c>
      <c r="K542" s="89">
        <f t="shared" si="41"/>
        <v>154460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11143</v>
      </c>
      <c r="G565" s="18">
        <v>547395</v>
      </c>
      <c r="H565" s="18">
        <v>688759</v>
      </c>
      <c r="I565" s="87">
        <f>SUM(F565:H565)</f>
        <v>1247297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169</v>
      </c>
      <c r="G569" s="18">
        <v>56092</v>
      </c>
      <c r="H569" s="18"/>
      <c r="I569" s="87">
        <f t="shared" si="46"/>
        <v>56261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46278</v>
      </c>
      <c r="I581" s="18">
        <v>29650</v>
      </c>
      <c r="J581" s="18">
        <v>42672</v>
      </c>
      <c r="K581" s="104">
        <f t="shared" ref="K581:K587" si="47">SUM(H581:J581)</f>
        <v>118600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3798</v>
      </c>
      <c r="I582" s="18"/>
      <c r="J582" s="18"/>
      <c r="K582" s="104">
        <f t="shared" si="47"/>
        <v>3798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1443</v>
      </c>
      <c r="I585" s="18"/>
      <c r="J585" s="18"/>
      <c r="K585" s="104">
        <f t="shared" si="47"/>
        <v>1443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51519</v>
      </c>
      <c r="I588" s="108">
        <f>SUM(I581:I587)</f>
        <v>29650</v>
      </c>
      <c r="J588" s="108">
        <f>SUM(J581:J587)</f>
        <v>42672</v>
      </c>
      <c r="K588" s="108">
        <f>SUM(K581:K587)</f>
        <v>123841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16147</v>
      </c>
      <c r="I594" s="18"/>
      <c r="J594" s="18"/>
      <c r="K594" s="104">
        <f>SUM(H594:J594)</f>
        <v>16147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16147</v>
      </c>
      <c r="I595" s="108">
        <f>SUM(I592:I594)</f>
        <v>0</v>
      </c>
      <c r="J595" s="108">
        <f>SUM(J592:J594)</f>
        <v>0</v>
      </c>
      <c r="K595" s="108">
        <f>SUM(K592:K594)</f>
        <v>16147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347265</v>
      </c>
      <c r="H607" s="109">
        <f>SUM(F44)</f>
        <v>347265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10289</v>
      </c>
      <c r="H608" s="109">
        <f>SUM(G44)</f>
        <v>10289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14153</v>
      </c>
      <c r="H609" s="109">
        <f>SUM(H44)</f>
        <v>14153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127740</v>
      </c>
      <c r="H611" s="109">
        <f>SUM(J44)</f>
        <v>127740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347265</v>
      </c>
      <c r="H612" s="109">
        <f>F466</f>
        <v>347265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10289</v>
      </c>
      <c r="H613" s="109">
        <f>G466</f>
        <v>10289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-880</v>
      </c>
      <c r="H614" s="109">
        <f>H466</f>
        <v>-880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127740</v>
      </c>
      <c r="H616" s="109">
        <f>J466</f>
        <v>127740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2677590</v>
      </c>
      <c r="H617" s="104">
        <f>SUM(F458)</f>
        <v>2677590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25029</v>
      </c>
      <c r="H618" s="104">
        <f>SUM(G458)</f>
        <v>25029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61034</v>
      </c>
      <c r="H619" s="104">
        <f>SUM(H458)</f>
        <v>61034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199</v>
      </c>
      <c r="H621" s="104">
        <f>SUM(J458)</f>
        <v>199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2391532</v>
      </c>
      <c r="H622" s="104">
        <f>SUM(F462)</f>
        <v>2391532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61914</v>
      </c>
      <c r="H623" s="104">
        <f>SUM(H462)</f>
        <v>61914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10114</v>
      </c>
      <c r="H624" s="104">
        <f>I361</f>
        <v>10114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30957</v>
      </c>
      <c r="H625" s="104">
        <f>SUM(G462)</f>
        <v>30957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199</v>
      </c>
      <c r="H627" s="164">
        <f>SUM(J458)</f>
        <v>199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127740</v>
      </c>
      <c r="H630" s="104">
        <f>SUM(G451)</f>
        <v>127740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127740</v>
      </c>
      <c r="H632" s="104">
        <f>SUM(I451)</f>
        <v>127740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199</v>
      </c>
      <c r="H634" s="104">
        <f>H400</f>
        <v>199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199</v>
      </c>
      <c r="H636" s="104">
        <f>L400</f>
        <v>199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123841</v>
      </c>
      <c r="H637" s="104">
        <f>L200+L218+L236</f>
        <v>123841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16147</v>
      </c>
      <c r="H638" s="104">
        <f>(J249+J330)-(J247+J328)</f>
        <v>16147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51519</v>
      </c>
      <c r="H639" s="104">
        <f>H588</f>
        <v>51519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29650</v>
      </c>
      <c r="H640" s="104">
        <f>I588</f>
        <v>29650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42672</v>
      </c>
      <c r="H641" s="104">
        <f>J588</f>
        <v>42672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7000</v>
      </c>
      <c r="H642" s="104">
        <f>K255+K337</f>
        <v>7000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920380</v>
      </c>
      <c r="G650" s="19">
        <f>(L221+L301+L351)</f>
        <v>672443</v>
      </c>
      <c r="H650" s="19">
        <f>(L239+L320+L352)</f>
        <v>788000</v>
      </c>
      <c r="I650" s="19">
        <f>SUM(F650:H650)</f>
        <v>2380823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10009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10009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51519</v>
      </c>
      <c r="G652" s="19">
        <f>(L218+L298)-(J218+J298)</f>
        <v>29650</v>
      </c>
      <c r="H652" s="19">
        <f>(L236+L317)-(J236+J317)</f>
        <v>42672</v>
      </c>
      <c r="I652" s="19">
        <f>SUM(F652:H652)</f>
        <v>123841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27459</v>
      </c>
      <c r="G653" s="200">
        <f>SUM(G565:G577)+SUM(I592:I594)+L602</f>
        <v>603487</v>
      </c>
      <c r="H653" s="200">
        <f>SUM(H565:H577)+SUM(J592:J594)+L603</f>
        <v>688759</v>
      </c>
      <c r="I653" s="19">
        <f>SUM(F653:H653)</f>
        <v>1319705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831393</v>
      </c>
      <c r="G654" s="19">
        <f>G650-SUM(G651:G653)</f>
        <v>39306</v>
      </c>
      <c r="H654" s="19">
        <f>H650-SUM(H651:H653)</f>
        <v>56569</v>
      </c>
      <c r="I654" s="19">
        <f>I650-SUM(I651:I653)</f>
        <v>927268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58.76</v>
      </c>
      <c r="G655" s="249"/>
      <c r="H655" s="249"/>
      <c r="I655" s="19">
        <f>SUM(F655:H655)</f>
        <v>58.76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14148.96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15780.6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>
        <v>-39306</v>
      </c>
      <c r="H659" s="18">
        <v>-56569</v>
      </c>
      <c r="I659" s="19">
        <f>SUM(F659:H659)</f>
        <v>-95875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14148.96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14148.96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conditionalFormatting sqref="J607:J645 H646">
    <cfRule type="cellIs" dxfId="1" priority="1" stopIfTrue="1" operator="notEqual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ACD4-4F15-4911-BE1E-D4FFFFD27611}">
  <sheetPr>
    <tabColor indexed="20"/>
  </sheetPr>
  <dimension ref="A1:C52"/>
  <sheetViews>
    <sheetView tabSelected="1" topLeftCell="A16" workbookViewId="0">
      <selection activeCell="B28" sqref="B2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Washington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302362</v>
      </c>
      <c r="C9" s="230">
        <f>'DOE25'!G189+'DOE25'!G207+'DOE25'!G225+'DOE25'!G268+'DOE25'!G287+'DOE25'!G306</f>
        <v>101274</v>
      </c>
    </row>
    <row r="10" spans="1:3" x14ac:dyDescent="0.2">
      <c r="A10" t="s">
        <v>810</v>
      </c>
      <c r="B10" s="241">
        <v>255695</v>
      </c>
      <c r="C10" s="241">
        <v>97704</v>
      </c>
    </row>
    <row r="11" spans="1:3" x14ac:dyDescent="0.2">
      <c r="A11" t="s">
        <v>811</v>
      </c>
      <c r="B11" s="241">
        <v>46667</v>
      </c>
      <c r="C11" s="241">
        <v>3570</v>
      </c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302362</v>
      </c>
      <c r="C13" s="232">
        <f>SUM(C10:C12)</f>
        <v>101274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77360</v>
      </c>
      <c r="C18" s="230">
        <f>'DOE25'!G190+'DOE25'!G208+'DOE25'!G226+'DOE25'!G269+'DOE25'!G288+'DOE25'!G307</f>
        <v>16802</v>
      </c>
    </row>
    <row r="19" spans="1:3" x14ac:dyDescent="0.2">
      <c r="A19" t="s">
        <v>810</v>
      </c>
      <c r="B19" s="241">
        <v>64115</v>
      </c>
      <c r="C19" s="241">
        <v>15789</v>
      </c>
    </row>
    <row r="20" spans="1:3" x14ac:dyDescent="0.2">
      <c r="A20" t="s">
        <v>811</v>
      </c>
      <c r="B20" s="241">
        <v>13245</v>
      </c>
      <c r="C20" s="241">
        <v>1013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77360</v>
      </c>
      <c r="C22" s="232">
        <f>SUM(C19:C21)</f>
        <v>16802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5F69-0EC6-4DB7-B445-A2D8933BCB6E}">
  <sheetPr>
    <tabColor indexed="11"/>
  </sheetPr>
  <dimension ref="A1:I51"/>
  <sheetViews>
    <sheetView workbookViewId="0">
      <pane ySplit="4" topLeftCell="A6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Washington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1806051</v>
      </c>
      <c r="D5" s="20">
        <f>SUM('DOE25'!L189:L192)+SUM('DOE25'!L207:L210)+SUM('DOE25'!L225:L228)-F5-G5</f>
        <v>1792210</v>
      </c>
      <c r="E5" s="244"/>
      <c r="F5" s="256">
        <f>SUM('DOE25'!J189:J192)+SUM('DOE25'!J207:J210)+SUM('DOE25'!J225:J228)</f>
        <v>12740</v>
      </c>
      <c r="G5" s="53">
        <f>SUM('DOE25'!K189:K192)+SUM('DOE25'!K207:K210)+SUM('DOE25'!K225:K228)</f>
        <v>1101</v>
      </c>
      <c r="H5" s="260"/>
    </row>
    <row r="6" spans="1:9" x14ac:dyDescent="0.2">
      <c r="A6" s="32">
        <v>2100</v>
      </c>
      <c r="B6" t="s">
        <v>832</v>
      </c>
      <c r="C6" s="246">
        <f t="shared" si="0"/>
        <v>27837</v>
      </c>
      <c r="D6" s="20">
        <f>'DOE25'!L194+'DOE25'!L212+'DOE25'!L230-F6-G6</f>
        <v>27837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5398</v>
      </c>
      <c r="D7" s="20">
        <f>'DOE25'!L195+'DOE25'!L213+'DOE25'!L231-F7-G7</f>
        <v>5398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117436</v>
      </c>
      <c r="D8" s="244"/>
      <c r="E8" s="20">
        <f>'DOE25'!L196+'DOE25'!L214+'DOE25'!L232-F8-G8-D9-D11</f>
        <v>110995</v>
      </c>
      <c r="F8" s="256">
        <f>'DOE25'!J196+'DOE25'!J214+'DOE25'!J232</f>
        <v>0</v>
      </c>
      <c r="G8" s="53">
        <f>'DOE25'!K196+'DOE25'!K214+'DOE25'!K232</f>
        <v>6441</v>
      </c>
      <c r="H8" s="260"/>
    </row>
    <row r="9" spans="1:9" x14ac:dyDescent="0.2">
      <c r="A9" s="32">
        <v>2310</v>
      </c>
      <c r="B9" t="s">
        <v>849</v>
      </c>
      <c r="C9" s="246">
        <f t="shared" si="0"/>
        <v>9940</v>
      </c>
      <c r="D9" s="245">
        <v>9940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10050</v>
      </c>
      <c r="D10" s="244"/>
      <c r="E10" s="245">
        <v>10050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29846</v>
      </c>
      <c r="D11" s="245">
        <v>29846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54552</v>
      </c>
      <c r="D12" s="20">
        <f>'DOE25'!L197+'DOE25'!L215+'DOE25'!L233-F12-G12</f>
        <v>54552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113051</v>
      </c>
      <c r="D14" s="20">
        <f>'DOE25'!L199+'DOE25'!L217+'DOE25'!L235-F14-G14</f>
        <v>112898</v>
      </c>
      <c r="E14" s="244"/>
      <c r="F14" s="256">
        <f>'DOE25'!J199+'DOE25'!J217+'DOE25'!J235</f>
        <v>153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123841</v>
      </c>
      <c r="D15" s="20">
        <f>'DOE25'!L200+'DOE25'!L218+'DOE25'!L236-F15-G15</f>
        <v>123841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96580</v>
      </c>
      <c r="D25" s="244"/>
      <c r="E25" s="244"/>
      <c r="F25" s="259"/>
      <c r="G25" s="257"/>
      <c r="H25" s="258">
        <f>'DOE25'!L252+'DOE25'!L253+'DOE25'!L333+'DOE25'!L334</f>
        <v>96580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21039</v>
      </c>
      <c r="D29" s="20">
        <f>'DOE25'!L350+'DOE25'!L351+'DOE25'!L352-'DOE25'!I359-F29-G29</f>
        <v>18747</v>
      </c>
      <c r="E29" s="244"/>
      <c r="F29" s="256">
        <f>'DOE25'!J350+'DOE25'!J351+'DOE25'!J352</f>
        <v>2292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61914</v>
      </c>
      <c r="D31" s="20">
        <f>'DOE25'!L282+'DOE25'!L301+'DOE25'!L320+'DOE25'!L325+'DOE25'!L326+'DOE25'!L327-F31-G31</f>
        <v>57826</v>
      </c>
      <c r="E31" s="244"/>
      <c r="F31" s="256">
        <f>'DOE25'!J282+'DOE25'!J301+'DOE25'!J320+'DOE25'!J325+'DOE25'!J326+'DOE25'!J327</f>
        <v>3254</v>
      </c>
      <c r="G31" s="53">
        <f>'DOE25'!K282+'DOE25'!K301+'DOE25'!K320+'DOE25'!K325+'DOE25'!K326+'DOE25'!K327</f>
        <v>834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2233095</v>
      </c>
      <c r="E33" s="247">
        <f>SUM(E5:E31)</f>
        <v>121045</v>
      </c>
      <c r="F33" s="247">
        <f>SUM(F5:F31)</f>
        <v>18439</v>
      </c>
      <c r="G33" s="247">
        <f>SUM(G5:G31)</f>
        <v>8376</v>
      </c>
      <c r="H33" s="247">
        <f>SUM(H5:H31)</f>
        <v>96580</v>
      </c>
    </row>
    <row r="35" spans="2:8" ht="12" thickBot="1" x14ac:dyDescent="0.25">
      <c r="B35" s="254" t="s">
        <v>878</v>
      </c>
      <c r="D35" s="255">
        <f>E33</f>
        <v>121045</v>
      </c>
      <c r="E35" s="250"/>
    </row>
    <row r="36" spans="2:8" ht="12" thickTop="1" x14ac:dyDescent="0.2">
      <c r="B36" t="s">
        <v>846</v>
      </c>
      <c r="D36" s="20">
        <f>D33</f>
        <v>2233095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31F34-E160-4862-AEBB-8238F1B166E7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Washington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340903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127740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6362</v>
      </c>
      <c r="D12" s="95">
        <f>'DOE25'!G12</f>
        <v>8670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1619</v>
      </c>
      <c r="E13" s="95">
        <f>'DOE25'!H13</f>
        <v>14153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347265</v>
      </c>
      <c r="D19" s="41">
        <f>SUM(D9:D18)</f>
        <v>10289</v>
      </c>
      <c r="E19" s="41">
        <f>SUM(E9:E18)</f>
        <v>14153</v>
      </c>
      <c r="F19" s="41">
        <f>SUM(F9:F18)</f>
        <v>0</v>
      </c>
      <c r="G19" s="41">
        <f>SUM(G9:G18)</f>
        <v>127740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15033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0</v>
      </c>
      <c r="D32" s="41">
        <f>SUM(D22:D31)</f>
        <v>0</v>
      </c>
      <c r="E32" s="41">
        <f>SUM(E22:E31)</f>
        <v>15033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52018.11</v>
      </c>
      <c r="D36" s="95">
        <f>'DOE25'!G37</f>
        <v>78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20000</v>
      </c>
      <c r="D40" s="95">
        <f>'DOE25'!G41</f>
        <v>10211</v>
      </c>
      <c r="E40" s="95">
        <f>'DOE25'!H41</f>
        <v>-880</v>
      </c>
      <c r="F40" s="95">
        <f>'DOE25'!I41</f>
        <v>0</v>
      </c>
      <c r="G40" s="95">
        <f>'DOE25'!J41</f>
        <v>127740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275246.89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347265</v>
      </c>
      <c r="D42" s="41">
        <f>SUM(D34:D41)</f>
        <v>10289</v>
      </c>
      <c r="E42" s="41">
        <f>SUM(E34:E41)</f>
        <v>-880</v>
      </c>
      <c r="F42" s="41">
        <f>SUM(F34:F41)</f>
        <v>0</v>
      </c>
      <c r="G42" s="41">
        <f>SUM(G34:G41)</f>
        <v>127740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347265</v>
      </c>
      <c r="D43" s="41">
        <f>D42+D32</f>
        <v>10289</v>
      </c>
      <c r="E43" s="41">
        <f>E42+E32</f>
        <v>14153</v>
      </c>
      <c r="F43" s="41">
        <f>F42+F32</f>
        <v>0</v>
      </c>
      <c r="G43" s="41">
        <f>G42+G32</f>
        <v>127740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1918215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199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10009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764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764</v>
      </c>
      <c r="D54" s="130">
        <f>SUM(D49:D53)</f>
        <v>10009</v>
      </c>
      <c r="E54" s="130">
        <f>SUM(E49:E53)</f>
        <v>0</v>
      </c>
      <c r="F54" s="130">
        <f>SUM(F49:F53)</f>
        <v>0</v>
      </c>
      <c r="G54" s="130">
        <f>SUM(G49:G53)</f>
        <v>199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1918979</v>
      </c>
      <c r="D55" s="22">
        <f>D48+D54</f>
        <v>10009</v>
      </c>
      <c r="E55" s="22">
        <f>E48+E54</f>
        <v>0</v>
      </c>
      <c r="F55" s="22">
        <f>F48+F54</f>
        <v>0</v>
      </c>
      <c r="G55" s="22">
        <f>G48+G54</f>
        <v>199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91150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589484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3306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683940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19921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47208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298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67129</v>
      </c>
      <c r="D70" s="130">
        <f>SUM(D64:D69)</f>
        <v>298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751069</v>
      </c>
      <c r="D73" s="130">
        <f>SUM(D71:D72)+D70+D62</f>
        <v>298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7542</v>
      </c>
      <c r="D80" s="95">
        <f>SUM('DOE25'!G145:G153)</f>
        <v>7722</v>
      </c>
      <c r="E80" s="95">
        <f>SUM('DOE25'!H145:H153)</f>
        <v>61034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7542</v>
      </c>
      <c r="D83" s="131">
        <f>SUM(D77:D82)</f>
        <v>7722</v>
      </c>
      <c r="E83" s="131">
        <f>SUM(E77:E82)</f>
        <v>61034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7000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7000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2677590</v>
      </c>
      <c r="D96" s="86">
        <f>D55+D73+D83+D95</f>
        <v>25029</v>
      </c>
      <c r="E96" s="86">
        <f>E55+E73+E83+E95</f>
        <v>61034</v>
      </c>
      <c r="F96" s="86">
        <f>F55+F73+F83+F95</f>
        <v>0</v>
      </c>
      <c r="G96" s="86">
        <f>G55+G73+G95</f>
        <v>199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1655329</v>
      </c>
      <c r="D101" s="24" t="s">
        <v>312</v>
      </c>
      <c r="E101" s="95">
        <f>('DOE25'!L268)+('DOE25'!L287)+('DOE25'!L306)</f>
        <v>61914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150722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1806051</v>
      </c>
      <c r="D107" s="86">
        <f>SUM(D101:D106)</f>
        <v>0</v>
      </c>
      <c r="E107" s="86">
        <f>SUM(E101:E106)</f>
        <v>61914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27837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5398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157222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54552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113051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123841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30957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481901</v>
      </c>
      <c r="D120" s="86">
        <f>SUM(D110:D119)</f>
        <v>30957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75000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21580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7000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199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-199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103580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2391532</v>
      </c>
      <c r="D137" s="86">
        <f>(D107+D120+D136)</f>
        <v>30957</v>
      </c>
      <c r="E137" s="86">
        <f>(E107+E120+E136)</f>
        <v>61914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8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08/01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08/16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1105012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505000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505000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75000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75000</v>
      </c>
    </row>
    <row r="151" spans="1:7" x14ac:dyDescent="0.2">
      <c r="A151" s="22" t="s">
        <v>35</v>
      </c>
      <c r="B151" s="137">
        <f>'DOE25'!F488</f>
        <v>430000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430000</v>
      </c>
    </row>
    <row r="152" spans="1:7" x14ac:dyDescent="0.2">
      <c r="A152" s="22" t="s">
        <v>36</v>
      </c>
      <c r="B152" s="137">
        <f>'DOE25'!F489</f>
        <v>59575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59575</v>
      </c>
    </row>
    <row r="153" spans="1:7" x14ac:dyDescent="0.2">
      <c r="A153" s="22" t="s">
        <v>37</v>
      </c>
      <c r="B153" s="137">
        <f>'DOE25'!F490</f>
        <v>489575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489575</v>
      </c>
    </row>
    <row r="154" spans="1:7" x14ac:dyDescent="0.2">
      <c r="A154" s="22" t="s">
        <v>38</v>
      </c>
      <c r="B154" s="137">
        <f>'DOE25'!F491</f>
        <v>75000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75000</v>
      </c>
    </row>
    <row r="155" spans="1:7" x14ac:dyDescent="0.2">
      <c r="A155" s="22" t="s">
        <v>39</v>
      </c>
      <c r="B155" s="137">
        <f>'DOE25'!F492</f>
        <v>18205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18205</v>
      </c>
    </row>
    <row r="156" spans="1:7" x14ac:dyDescent="0.2">
      <c r="A156" s="22" t="s">
        <v>269</v>
      </c>
      <c r="B156" s="137">
        <f>'DOE25'!F493</f>
        <v>93205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93205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396B-F9BF-4818-8D9A-ACD1CB1FA485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Washington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14149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14149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1717243</v>
      </c>
      <c r="D10" s="182">
        <f>ROUND((C10/$C$28)*100,1)</f>
        <v>71.8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150722</v>
      </c>
      <c r="D11" s="182">
        <f>ROUND((C11/$C$28)*100,1)</f>
        <v>6.3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27837</v>
      </c>
      <c r="D15" s="182">
        <f t="shared" ref="D15:D27" si="0">ROUND((C15/$C$28)*100,1)</f>
        <v>1.2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5398</v>
      </c>
      <c r="D16" s="182">
        <f t="shared" si="0"/>
        <v>0.2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157222</v>
      </c>
      <c r="D17" s="182">
        <f t="shared" si="0"/>
        <v>6.6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54552</v>
      </c>
      <c r="D18" s="182">
        <f t="shared" si="0"/>
        <v>2.2999999999999998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113051</v>
      </c>
      <c r="D20" s="182">
        <f t="shared" si="0"/>
        <v>4.7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123841</v>
      </c>
      <c r="D21" s="182">
        <f t="shared" si="0"/>
        <v>5.2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21580</v>
      </c>
      <c r="D25" s="182">
        <f t="shared" si="0"/>
        <v>0.9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20948</v>
      </c>
      <c r="D27" s="182">
        <f t="shared" si="0"/>
        <v>0.9</v>
      </c>
    </row>
    <row r="28" spans="1:4" x14ac:dyDescent="0.2">
      <c r="B28" s="187" t="s">
        <v>754</v>
      </c>
      <c r="C28" s="180">
        <f>SUM(C10:C27)</f>
        <v>2392394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2392394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75000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1918215</v>
      </c>
      <c r="D35" s="182">
        <f t="shared" ref="D35:D40" si="1">ROUND((C35/$C$41)*100,1)</f>
        <v>69.8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963</v>
      </c>
      <c r="D36" s="182">
        <f t="shared" si="1"/>
        <v>0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683940</v>
      </c>
      <c r="D37" s="182">
        <f t="shared" si="1"/>
        <v>24.9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67427</v>
      </c>
      <c r="D38" s="182">
        <f t="shared" si="1"/>
        <v>2.5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76298</v>
      </c>
      <c r="D39" s="182">
        <f t="shared" si="1"/>
        <v>2.8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2746843</v>
      </c>
      <c r="D41" s="184">
        <f>SUM(D35:D40)</f>
        <v>99.999999999999986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4501-77BF-4DFA-8AC8-7FF1525ED4CE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Washington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FC40:FM40"/>
    <mergeCell ref="HC39:HM39"/>
    <mergeCell ref="DC39:DM39"/>
    <mergeCell ref="DP39:DZ39"/>
    <mergeCell ref="EC39:EM39"/>
    <mergeCell ref="EP39:EZ39"/>
    <mergeCell ref="FC39:FM39"/>
    <mergeCell ref="IP38:IV38"/>
    <mergeCell ref="CC39:CM39"/>
    <mergeCell ref="CP39:CZ39"/>
    <mergeCell ref="IP39:IV39"/>
    <mergeCell ref="GP38:GZ38"/>
    <mergeCell ref="HC38:HM38"/>
    <mergeCell ref="HP38:HZ38"/>
    <mergeCell ref="HP39:HZ39"/>
    <mergeCell ref="IC39:IM39"/>
    <mergeCell ref="AP40:AZ40"/>
    <mergeCell ref="C42:M42"/>
    <mergeCell ref="FP39:FZ39"/>
    <mergeCell ref="GC39:GM39"/>
    <mergeCell ref="GP39:GZ39"/>
    <mergeCell ref="BP39:BZ39"/>
    <mergeCell ref="BC40:BM40"/>
    <mergeCell ref="BP40:BZ40"/>
    <mergeCell ref="DC38:DM38"/>
    <mergeCell ref="DP38:DZ38"/>
    <mergeCell ref="EC38:EM38"/>
    <mergeCell ref="C51:M51"/>
    <mergeCell ref="P39:Z39"/>
    <mergeCell ref="AC39:AM39"/>
    <mergeCell ref="AP39:AZ39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EC31:EM31"/>
    <mergeCell ref="EP31:EZ31"/>
    <mergeCell ref="FC31:FM31"/>
    <mergeCell ref="BP31:BZ31"/>
    <mergeCell ref="CC31:CM31"/>
    <mergeCell ref="CP31:CZ31"/>
    <mergeCell ref="DC31:DM31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AC30:AM30"/>
    <mergeCell ref="AP30:AZ30"/>
    <mergeCell ref="C41:M41"/>
    <mergeCell ref="C33:M33"/>
    <mergeCell ref="C37:M37"/>
    <mergeCell ref="C38:M38"/>
    <mergeCell ref="C39:M39"/>
    <mergeCell ref="C40:M40"/>
    <mergeCell ref="AC38:AM38"/>
    <mergeCell ref="AP38:AZ38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0:Z30"/>
    <mergeCell ref="A2:E2"/>
    <mergeCell ref="A1:I1"/>
    <mergeCell ref="C3:M3"/>
    <mergeCell ref="C4:M4"/>
    <mergeCell ref="F2:I2"/>
    <mergeCell ref="C5:M5"/>
    <mergeCell ref="C6:M6"/>
    <mergeCell ref="C7:M7"/>
    <mergeCell ref="C8:M8"/>
    <mergeCell ref="C9:M9"/>
    <mergeCell ref="C10:M10"/>
    <mergeCell ref="C11:M11"/>
    <mergeCell ref="C36:M36"/>
    <mergeCell ref="C14:M14"/>
    <mergeCell ref="C15:M15"/>
    <mergeCell ref="C16:M16"/>
    <mergeCell ref="C17:M17"/>
    <mergeCell ref="C18:M18"/>
    <mergeCell ref="C22:M22"/>
    <mergeCell ref="C23:M23"/>
    <mergeCell ref="C12:M12"/>
    <mergeCell ref="C13:M13"/>
    <mergeCell ref="C34:M34"/>
    <mergeCell ref="C35:M35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85:M85"/>
    <mergeCell ref="C74:M74"/>
    <mergeCell ref="C75:M75"/>
    <mergeCell ref="C76:M76"/>
    <mergeCell ref="C77:M77"/>
    <mergeCell ref="C78:M78"/>
    <mergeCell ref="C79:M79"/>
    <mergeCell ref="C20:M20"/>
    <mergeCell ref="C29:M29"/>
    <mergeCell ref="C25:M25"/>
    <mergeCell ref="C26:M26"/>
    <mergeCell ref="C27:M27"/>
    <mergeCell ref="C80:M80"/>
    <mergeCell ref="C67:M67"/>
    <mergeCell ref="C68:M68"/>
    <mergeCell ref="C69:M69"/>
    <mergeCell ref="C70:M70"/>
    <mergeCell ref="C24:M24"/>
    <mergeCell ref="C86:M86"/>
    <mergeCell ref="C87:M87"/>
    <mergeCell ref="C88:M88"/>
    <mergeCell ref="C89:M89"/>
    <mergeCell ref="C90:M90"/>
    <mergeCell ref="C81:M81"/>
    <mergeCell ref="C82:M82"/>
    <mergeCell ref="C83:M83"/>
    <mergeCell ref="C84:M8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2011-11-01T14:55:02Z</cp:lastPrinted>
  <dcterms:created xsi:type="dcterms:W3CDTF">1997-12-04T19:04:30Z</dcterms:created>
  <dcterms:modified xsi:type="dcterms:W3CDTF">2025-01-16T15:39:46Z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