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06BED44-A0D4-408A-9019-B3888B2B58F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EE8B624-DE23-4050-A146-86B49B1E3D2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F6" i="13"/>
  <c r="G6" i="13"/>
  <c r="L194" i="1"/>
  <c r="L212" i="1"/>
  <c r="L230" i="1"/>
  <c r="F7" i="13"/>
  <c r="G7" i="13"/>
  <c r="L195" i="1"/>
  <c r="L213" i="1"/>
  <c r="L231" i="1"/>
  <c r="D7" i="13"/>
  <c r="C7" i="13"/>
  <c r="F12" i="13"/>
  <c r="G12" i="13"/>
  <c r="L197" i="1"/>
  <c r="L215" i="1"/>
  <c r="L233" i="1"/>
  <c r="F14" i="13"/>
  <c r="G14" i="13"/>
  <c r="L199" i="1"/>
  <c r="L217" i="1"/>
  <c r="L235" i="1"/>
  <c r="D14" i="13"/>
  <c r="C14" i="13"/>
  <c r="F15" i="13"/>
  <c r="G15" i="13"/>
  <c r="L200" i="1"/>
  <c r="L218" i="1"/>
  <c r="L236" i="1"/>
  <c r="F17" i="13"/>
  <c r="G17" i="13"/>
  <c r="L243" i="1"/>
  <c r="D17" i="13"/>
  <c r="C17" i="13"/>
  <c r="F18" i="13"/>
  <c r="G18" i="13"/>
  <c r="L244" i="1"/>
  <c r="F19" i="13"/>
  <c r="G19" i="13"/>
  <c r="L245" i="1"/>
  <c r="D19" i="13"/>
  <c r="C19" i="13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239" i="1"/>
  <c r="H650" i="1"/>
  <c r="L325" i="1"/>
  <c r="L326" i="1"/>
  <c r="L327" i="1"/>
  <c r="G33" i="13"/>
  <c r="L252" i="1"/>
  <c r="L253" i="1"/>
  <c r="L333" i="1"/>
  <c r="L334" i="1"/>
  <c r="H25" i="13"/>
  <c r="L247" i="1"/>
  <c r="L328" i="1"/>
  <c r="F22" i="13"/>
  <c r="C29" i="13"/>
  <c r="C16" i="13"/>
  <c r="C13" i="13"/>
  <c r="C11" i="13"/>
  <c r="C10" i="13"/>
  <c r="C9" i="13"/>
  <c r="L353" i="1"/>
  <c r="L354" i="1"/>
  <c r="B4" i="12"/>
  <c r="B36" i="12"/>
  <c r="C36" i="12"/>
  <c r="B40" i="12"/>
  <c r="C40" i="12"/>
  <c r="B27" i="12"/>
  <c r="C27" i="12"/>
  <c r="B31" i="12"/>
  <c r="C31" i="12"/>
  <c r="A31" i="12"/>
  <c r="B9" i="12"/>
  <c r="B13" i="12"/>
  <c r="C9" i="12"/>
  <c r="C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G48" i="2"/>
  <c r="G51" i="2"/>
  <c r="G53" i="2"/>
  <c r="G54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F71" i="1"/>
  <c r="F86" i="1"/>
  <c r="F103" i="1"/>
  <c r="F104" i="1"/>
  <c r="G103" i="1"/>
  <c r="G104" i="1"/>
  <c r="H71" i="1"/>
  <c r="H86" i="1"/>
  <c r="H103" i="1"/>
  <c r="H104" i="1"/>
  <c r="I103" i="1"/>
  <c r="I104" i="1"/>
  <c r="J103" i="1"/>
  <c r="J104" i="1"/>
  <c r="F113" i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F139" i="1"/>
  <c r="F154" i="1"/>
  <c r="F161" i="1"/>
  <c r="G139" i="1"/>
  <c r="G154" i="1"/>
  <c r="G161" i="1"/>
  <c r="H139" i="1"/>
  <c r="H154" i="1"/>
  <c r="H161" i="1"/>
  <c r="I139" i="1"/>
  <c r="I154" i="1"/>
  <c r="I161" i="1"/>
  <c r="I169" i="1"/>
  <c r="I175" i="1"/>
  <c r="I180" i="1"/>
  <c r="I184" i="1"/>
  <c r="I185" i="1"/>
  <c r="G620" i="1"/>
  <c r="H620" i="1"/>
  <c r="J620" i="1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I655" i="1"/>
  <c r="I660" i="1"/>
  <c r="L203" i="1"/>
  <c r="L282" i="1"/>
  <c r="F650" i="1"/>
  <c r="L221" i="1"/>
  <c r="G650" i="1"/>
  <c r="I650" i="1"/>
  <c r="F651" i="1"/>
  <c r="G651" i="1"/>
  <c r="H651" i="1"/>
  <c r="I651" i="1"/>
  <c r="F652" i="1"/>
  <c r="G652" i="1"/>
  <c r="H652" i="1"/>
  <c r="I652" i="1"/>
  <c r="I653" i="1"/>
  <c r="I654" i="1"/>
  <c r="I659" i="1"/>
  <c r="I662" i="1"/>
  <c r="C7" i="10"/>
  <c r="G654" i="1"/>
  <c r="C6" i="10"/>
  <c r="C5" i="10"/>
  <c r="F654" i="1"/>
  <c r="F662" i="1"/>
  <c r="C4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L343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L531" i="1"/>
  <c r="J539" i="1"/>
  <c r="L532" i="1"/>
  <c r="J540" i="1"/>
  <c r="L533" i="1"/>
  <c r="J541" i="1"/>
  <c r="J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F19" i="2"/>
  <c r="C22" i="2"/>
  <c r="D22" i="2"/>
  <c r="E22" i="2"/>
  <c r="F22" i="2"/>
  <c r="I440" i="1"/>
  <c r="J23" i="1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E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D42" i="2"/>
  <c r="F42" i="2"/>
  <c r="C48" i="2"/>
  <c r="D48" i="2"/>
  <c r="E48" i="2"/>
  <c r="F48" i="2"/>
  <c r="C49" i="2"/>
  <c r="E49" i="2"/>
  <c r="C50" i="2"/>
  <c r="E50" i="2"/>
  <c r="C51" i="2"/>
  <c r="D51" i="2"/>
  <c r="E51" i="2"/>
  <c r="F51" i="2"/>
  <c r="D52" i="2"/>
  <c r="C53" i="2"/>
  <c r="D53" i="2"/>
  <c r="E53" i="2"/>
  <c r="E54" i="2"/>
  <c r="E55" i="2"/>
  <c r="F53" i="2"/>
  <c r="C54" i="2"/>
  <c r="C55" i="2"/>
  <c r="C58" i="2"/>
  <c r="C59" i="2"/>
  <c r="C61" i="2"/>
  <c r="D61" i="2"/>
  <c r="E61" i="2"/>
  <c r="E62" i="2"/>
  <c r="F61" i="2"/>
  <c r="G61" i="2"/>
  <c r="G62" i="2"/>
  <c r="D62" i="2"/>
  <c r="F62" i="2"/>
  <c r="C64" i="2"/>
  <c r="F64" i="2"/>
  <c r="C65" i="2"/>
  <c r="F65" i="2"/>
  <c r="C66" i="2"/>
  <c r="C67" i="2"/>
  <c r="C68" i="2"/>
  <c r="E68" i="2"/>
  <c r="F68" i="2"/>
  <c r="C69" i="2"/>
  <c r="D69" i="2"/>
  <c r="D70" i="2"/>
  <c r="E69" i="2"/>
  <c r="F69" i="2"/>
  <c r="G69" i="2"/>
  <c r="C70" i="2"/>
  <c r="E70" i="2"/>
  <c r="G70" i="2"/>
  <c r="C71" i="2"/>
  <c r="D71" i="2"/>
  <c r="E71" i="2"/>
  <c r="C72" i="2"/>
  <c r="E72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F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F107" i="2"/>
  <c r="G107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D120" i="2"/>
  <c r="E120" i="2"/>
  <c r="F120" i="2"/>
  <c r="G120" i="2"/>
  <c r="C122" i="2"/>
  <c r="E122" i="2"/>
  <c r="F122" i="2"/>
  <c r="D126" i="2"/>
  <c r="E126" i="2"/>
  <c r="F126" i="2"/>
  <c r="K411" i="1"/>
  <c r="K419" i="1"/>
  <c r="K425" i="1"/>
  <c r="K426" i="1"/>
  <c r="G126" i="2"/>
  <c r="G136" i="2"/>
  <c r="G137" i="2"/>
  <c r="L255" i="1"/>
  <c r="C127" i="2"/>
  <c r="E127" i="2"/>
  <c r="L256" i="1"/>
  <c r="C128" i="2"/>
  <c r="L257" i="1"/>
  <c r="C129" i="2"/>
  <c r="E129" i="2"/>
  <c r="C134" i="2"/>
  <c r="E134" i="2"/>
  <c r="C135" i="2"/>
  <c r="E135" i="2"/>
  <c r="D136" i="2"/>
  <c r="D137" i="2"/>
  <c r="F136" i="2"/>
  <c r="F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/>
  <c r="B154" i="2"/>
  <c r="C154" i="2"/>
  <c r="D154" i="2"/>
  <c r="E154" i="2"/>
  <c r="F154" i="2"/>
  <c r="B155" i="2"/>
  <c r="C155" i="2"/>
  <c r="D155" i="2"/>
  <c r="E155" i="2"/>
  <c r="F155" i="2"/>
  <c r="F493" i="1"/>
  <c r="B156" i="2"/>
  <c r="G493" i="1"/>
  <c r="C156" i="2"/>
  <c r="H493" i="1"/>
  <c r="D156" i="2"/>
  <c r="I493" i="1"/>
  <c r="E156" i="2"/>
  <c r="J493" i="1"/>
  <c r="F156" i="2"/>
  <c r="F19" i="1"/>
  <c r="G19" i="1"/>
  <c r="H19" i="1"/>
  <c r="I19" i="1"/>
  <c r="F33" i="1"/>
  <c r="G33" i="1"/>
  <c r="H33" i="1"/>
  <c r="I33" i="1"/>
  <c r="F43" i="1"/>
  <c r="F44" i="1"/>
  <c r="H607" i="1"/>
  <c r="G43" i="1"/>
  <c r="H43" i="1"/>
  <c r="H44" i="1"/>
  <c r="H609" i="1"/>
  <c r="I43" i="1"/>
  <c r="G44" i="1"/>
  <c r="I44" i="1"/>
  <c r="F169" i="1"/>
  <c r="F175" i="1"/>
  <c r="F180" i="1"/>
  <c r="F184" i="1"/>
  <c r="F185" i="1"/>
  <c r="G617" i="1"/>
  <c r="G175" i="1"/>
  <c r="H175" i="1"/>
  <c r="J175" i="1"/>
  <c r="J184" i="1"/>
  <c r="J185" i="1"/>
  <c r="G180" i="1"/>
  <c r="H180" i="1"/>
  <c r="H184" i="1"/>
  <c r="H185" i="1"/>
  <c r="G619" i="1"/>
  <c r="G184" i="1"/>
  <c r="F203" i="1"/>
  <c r="G203" i="1"/>
  <c r="H203" i="1"/>
  <c r="I203" i="1"/>
  <c r="J203" i="1"/>
  <c r="K203" i="1"/>
  <c r="F221" i="1"/>
  <c r="G221" i="1"/>
  <c r="H221" i="1"/>
  <c r="I221" i="1"/>
  <c r="I239" i="1"/>
  <c r="I248" i="1"/>
  <c r="I249" i="1"/>
  <c r="I263" i="1"/>
  <c r="J221" i="1"/>
  <c r="K221" i="1"/>
  <c r="K239" i="1"/>
  <c r="K248" i="1"/>
  <c r="K249" i="1"/>
  <c r="K263" i="1"/>
  <c r="F239" i="1"/>
  <c r="G239" i="1"/>
  <c r="G248" i="1"/>
  <c r="G249" i="1"/>
  <c r="G263" i="1"/>
  <c r="H239" i="1"/>
  <c r="J239" i="1"/>
  <c r="F248" i="1"/>
  <c r="H248" i="1"/>
  <c r="J248" i="1"/>
  <c r="L248" i="1"/>
  <c r="L249" i="1"/>
  <c r="F249" i="1"/>
  <c r="H249" i="1"/>
  <c r="J249" i="1"/>
  <c r="L262" i="1"/>
  <c r="F263" i="1"/>
  <c r="H263" i="1"/>
  <c r="J263" i="1"/>
  <c r="F282" i="1"/>
  <c r="G282" i="1"/>
  <c r="H282" i="1"/>
  <c r="I282" i="1"/>
  <c r="F301" i="1"/>
  <c r="G301" i="1"/>
  <c r="G320" i="1"/>
  <c r="G329" i="1"/>
  <c r="G330" i="1"/>
  <c r="G344" i="1"/>
  <c r="H301" i="1"/>
  <c r="I301" i="1"/>
  <c r="I320" i="1"/>
  <c r="I329" i="1"/>
  <c r="I330" i="1"/>
  <c r="I344" i="1"/>
  <c r="F320" i="1"/>
  <c r="H320" i="1"/>
  <c r="F329" i="1"/>
  <c r="H329" i="1"/>
  <c r="J329" i="1"/>
  <c r="K329" i="1"/>
  <c r="L329" i="1"/>
  <c r="K330" i="1"/>
  <c r="K344" i="1"/>
  <c r="F330" i="1"/>
  <c r="F344" i="1"/>
  <c r="H330" i="1"/>
  <c r="H344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0" i="1"/>
  <c r="L405" i="1"/>
  <c r="L406" i="1"/>
  <c r="L407" i="1"/>
  <c r="L408" i="1"/>
  <c r="L409" i="1"/>
  <c r="L410" i="1"/>
  <c r="L411" i="1"/>
  <c r="F411" i="1"/>
  <c r="G411" i="1"/>
  <c r="H411" i="1"/>
  <c r="I411" i="1"/>
  <c r="J411" i="1"/>
  <c r="L413" i="1"/>
  <c r="L414" i="1"/>
  <c r="L415" i="1"/>
  <c r="L416" i="1"/>
  <c r="L417" i="1"/>
  <c r="L418" i="1"/>
  <c r="L419" i="1"/>
  <c r="F419" i="1"/>
  <c r="G419" i="1"/>
  <c r="H419" i="1"/>
  <c r="I419" i="1"/>
  <c r="J419" i="1"/>
  <c r="L421" i="1"/>
  <c r="L422" i="1"/>
  <c r="L423" i="1"/>
  <c r="L424" i="1"/>
  <c r="L425" i="1"/>
  <c r="F425" i="1"/>
  <c r="G425" i="1"/>
  <c r="H425" i="1"/>
  <c r="I425" i="1"/>
  <c r="J425" i="1"/>
  <c r="F426" i="1"/>
  <c r="G426" i="1"/>
  <c r="H426" i="1"/>
  <c r="I426" i="1"/>
  <c r="J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G464" i="1"/>
  <c r="G466" i="1"/>
  <c r="H613" i="1"/>
  <c r="H464" i="1"/>
  <c r="I464" i="1"/>
  <c r="I466" i="1"/>
  <c r="H615" i="1"/>
  <c r="J464" i="1"/>
  <c r="F466" i="1"/>
  <c r="H466" i="1"/>
  <c r="J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L514" i="1"/>
  <c r="F519" i="1"/>
  <c r="G519" i="1"/>
  <c r="H519" i="1"/>
  <c r="I519" i="1"/>
  <c r="J519" i="1"/>
  <c r="J524" i="1"/>
  <c r="J529" i="1"/>
  <c r="J534" i="1"/>
  <c r="J535" i="1"/>
  <c r="K519" i="1"/>
  <c r="L519" i="1"/>
  <c r="F524" i="1"/>
  <c r="G524" i="1"/>
  <c r="H524" i="1"/>
  <c r="I524" i="1"/>
  <c r="K524" i="1"/>
  <c r="L524" i="1"/>
  <c r="F529" i="1"/>
  <c r="G529" i="1"/>
  <c r="H529" i="1"/>
  <c r="I529" i="1"/>
  <c r="K529" i="1"/>
  <c r="L529" i="1"/>
  <c r="F534" i="1"/>
  <c r="G534" i="1"/>
  <c r="H534" i="1"/>
  <c r="I534" i="1"/>
  <c r="K534" i="1"/>
  <c r="L534" i="1"/>
  <c r="G535" i="1"/>
  <c r="I535" i="1"/>
  <c r="K535" i="1"/>
  <c r="L547" i="1"/>
  <c r="L548" i="1"/>
  <c r="L549" i="1"/>
  <c r="L550" i="1"/>
  <c r="F550" i="1"/>
  <c r="G550" i="1"/>
  <c r="H550" i="1"/>
  <c r="I550" i="1"/>
  <c r="J550" i="1"/>
  <c r="K550" i="1"/>
  <c r="L552" i="1"/>
  <c r="L553" i="1"/>
  <c r="L554" i="1"/>
  <c r="L555" i="1"/>
  <c r="F555" i="1"/>
  <c r="G555" i="1"/>
  <c r="G560" i="1"/>
  <c r="G561" i="1"/>
  <c r="H555" i="1"/>
  <c r="I555" i="1"/>
  <c r="I560" i="1"/>
  <c r="I561" i="1"/>
  <c r="J555" i="1"/>
  <c r="K555" i="1"/>
  <c r="K560" i="1"/>
  <c r="K561" i="1"/>
  <c r="L557" i="1"/>
  <c r="L558" i="1"/>
  <c r="L559" i="1"/>
  <c r="L560" i="1"/>
  <c r="F560" i="1"/>
  <c r="H560" i="1"/>
  <c r="J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88" i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L604" i="1"/>
  <c r="G607" i="1"/>
  <c r="J607" i="1"/>
  <c r="G608" i="1"/>
  <c r="H608" i="1"/>
  <c r="J608" i="1"/>
  <c r="G609" i="1"/>
  <c r="J609" i="1"/>
  <c r="G610" i="1"/>
  <c r="H610" i="1"/>
  <c r="J610" i="1"/>
  <c r="G612" i="1"/>
  <c r="H612" i="1"/>
  <c r="J612" i="1"/>
  <c r="G613" i="1"/>
  <c r="J613" i="1"/>
  <c r="G614" i="1"/>
  <c r="H614" i="1"/>
  <c r="J614" i="1"/>
  <c r="G615" i="1"/>
  <c r="J615" i="1"/>
  <c r="H616" i="1"/>
  <c r="H617" i="1"/>
  <c r="H618" i="1"/>
  <c r="H619" i="1"/>
  <c r="H621" i="1"/>
  <c r="H622" i="1"/>
  <c r="H623" i="1"/>
  <c r="G624" i="1"/>
  <c r="H624" i="1"/>
  <c r="J624" i="1"/>
  <c r="H625" i="1"/>
  <c r="G626" i="1"/>
  <c r="H626" i="1"/>
  <c r="J626" i="1"/>
  <c r="G627" i="1"/>
  <c r="H627" i="1"/>
  <c r="J627" i="1"/>
  <c r="H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H636" i="1"/>
  <c r="G637" i="1"/>
  <c r="H637" i="1"/>
  <c r="J637" i="1"/>
  <c r="H638" i="1"/>
  <c r="G639" i="1"/>
  <c r="H639" i="1"/>
  <c r="J639" i="1"/>
  <c r="G640" i="1"/>
  <c r="H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G156" i="2"/>
  <c r="G151" i="2"/>
  <c r="G149" i="2"/>
  <c r="D73" i="2"/>
  <c r="F70" i="2"/>
  <c r="F73" i="2"/>
  <c r="E42" i="2"/>
  <c r="E43" i="2"/>
  <c r="C42" i="2"/>
  <c r="C43" i="2"/>
  <c r="F32" i="2"/>
  <c r="D32" i="2"/>
  <c r="D43" i="2"/>
  <c r="G55" i="2"/>
  <c r="G152" i="2"/>
  <c r="G150" i="2"/>
  <c r="G148" i="2"/>
  <c r="E136" i="2"/>
  <c r="D95" i="2"/>
  <c r="F95" i="2"/>
  <c r="C83" i="2"/>
  <c r="E83" i="2"/>
  <c r="G73" i="2"/>
  <c r="E73" i="2"/>
  <c r="C62" i="2"/>
  <c r="C73" i="2"/>
  <c r="F54" i="2"/>
  <c r="D54" i="2"/>
  <c r="E19" i="2"/>
  <c r="C19" i="2"/>
  <c r="A13" i="12"/>
  <c r="D18" i="13"/>
  <c r="C18" i="13"/>
  <c r="D15" i="13"/>
  <c r="C15" i="13"/>
  <c r="D12" i="13"/>
  <c r="C12" i="13"/>
  <c r="D6" i="13"/>
  <c r="C6" i="13"/>
  <c r="E8" i="13"/>
  <c r="J43" i="1"/>
  <c r="G37" i="2"/>
  <c r="G22" i="2"/>
  <c r="G32" i="2"/>
  <c r="J33" i="1"/>
  <c r="F33" i="13"/>
  <c r="C22" i="13"/>
  <c r="G153" i="2"/>
  <c r="I542" i="1"/>
  <c r="K540" i="1"/>
  <c r="G96" i="2"/>
  <c r="G621" i="1"/>
  <c r="J621" i="1"/>
  <c r="G636" i="1"/>
  <c r="J636" i="1"/>
  <c r="J19" i="1"/>
  <c r="G611" i="1"/>
  <c r="G9" i="2"/>
  <c r="G19" i="2"/>
  <c r="G542" i="1"/>
  <c r="K539" i="1"/>
  <c r="C39" i="10"/>
  <c r="C27" i="10"/>
  <c r="G625" i="1"/>
  <c r="J625" i="1"/>
  <c r="E33" i="13"/>
  <c r="D35" i="13"/>
  <c r="C8" i="13"/>
  <c r="C96" i="2"/>
  <c r="F55" i="2"/>
  <c r="F96" i="2"/>
  <c r="D55" i="2"/>
  <c r="D96" i="2"/>
  <c r="F43" i="2"/>
  <c r="G42" i="2"/>
  <c r="G43" i="2"/>
  <c r="K541" i="1"/>
  <c r="C38" i="10"/>
  <c r="C133" i="2"/>
  <c r="C136" i="2"/>
  <c r="G616" i="1"/>
  <c r="J616" i="1"/>
  <c r="J44" i="1"/>
  <c r="H611" i="1"/>
  <c r="K542" i="1"/>
  <c r="J611" i="1"/>
  <c r="A40" i="12"/>
  <c r="H535" i="1"/>
  <c r="L535" i="1"/>
  <c r="F535" i="1"/>
  <c r="J619" i="1"/>
  <c r="L263" i="1"/>
  <c r="G622" i="1"/>
  <c r="J622" i="1"/>
  <c r="D5" i="13"/>
  <c r="J638" i="1"/>
  <c r="G185" i="1"/>
  <c r="G618" i="1"/>
  <c r="J618" i="1"/>
  <c r="C36" i="10"/>
  <c r="H654" i="1"/>
  <c r="J617" i="1"/>
  <c r="G662" i="1"/>
  <c r="G657" i="1"/>
  <c r="C28" i="10"/>
  <c r="D26" i="10"/>
  <c r="C41" i="10"/>
  <c r="D36" i="10"/>
  <c r="C25" i="13"/>
  <c r="H33" i="13"/>
  <c r="H662" i="1"/>
  <c r="H657" i="1"/>
  <c r="D31" i="13"/>
  <c r="C31" i="13"/>
  <c r="L330" i="1"/>
  <c r="L344" i="1"/>
  <c r="G623" i="1"/>
  <c r="J623" i="1"/>
  <c r="C5" i="13"/>
  <c r="D33" i="13"/>
  <c r="D36" i="13"/>
  <c r="L561" i="1"/>
  <c r="L426" i="1"/>
  <c r="G628" i="1"/>
  <c r="J628" i="1"/>
  <c r="G155" i="2"/>
  <c r="G154" i="2"/>
  <c r="C120" i="2"/>
  <c r="C137" i="2"/>
  <c r="E107" i="2"/>
  <c r="E137" i="2"/>
  <c r="E95" i="2"/>
  <c r="E96" i="2"/>
  <c r="D38" i="10"/>
  <c r="D40" i="10"/>
  <c r="D37" i="10"/>
  <c r="D35" i="10"/>
  <c r="D39" i="10"/>
  <c r="C30" i="10"/>
  <c r="D22" i="10"/>
  <c r="D20" i="10"/>
  <c r="D18" i="10"/>
  <c r="D16" i="10"/>
  <c r="D13" i="10"/>
  <c r="D11" i="10"/>
  <c r="D21" i="10"/>
  <c r="D17" i="10"/>
  <c r="D12" i="10"/>
  <c r="D24" i="10"/>
  <c r="D23" i="10"/>
  <c r="D25" i="10"/>
  <c r="D19" i="10"/>
  <c r="D15" i="10"/>
  <c r="D10" i="10"/>
  <c r="D27" i="10"/>
  <c r="H646" i="1"/>
  <c r="D28" i="10"/>
  <c r="D41" i="10"/>
  <c r="F657" i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2E5FB5B-04F3-4E98-B5DA-B478B9A12B2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16C6D9F-50C1-4C9C-8990-EFFB37E60B9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87287BD-268F-4BAD-8346-3B0C0908E49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73BB551-8378-49C7-B231-6E0536ED51D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F0616CF-566B-4FF4-9891-E03FB323AA8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955CB83-31AB-4804-8B24-57F1DD03598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E73B00C-36D0-4744-83FC-DE51EDC0D31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446DDD9-F83A-4A50-85EF-C73CBD3880C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8322DAC-7E6B-4A03-9529-2A34395C9C4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8B230F3-1846-45B0-8CBC-0D71E37E662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6AA0651-157F-4EBF-9F08-6AAA5CCB81E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8C8293A-A914-477F-9604-5344F2E40A7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<sst xmlns="http://schemas.openxmlformats.org/spreadsheetml/2006/main" count="3862" uniqueCount="899">
  <si>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</si>
  <si>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</si>
  <si>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</si>
  <si>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</si>
  <si>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</si>
  <si>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</si>
  <si>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</si>
  <si>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</si>
  <si>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</si>
  <si>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</si>
  <si>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</si>
  <si>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</si>
  <si>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</si>
  <si>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</si>
  <si>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</si>
  <si>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</si>
  <si>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</si>
  <si>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</si>
  <si>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</si>
  <si>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</si>
  <si>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</si>
  <si>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</si>
  <si>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</si>
  <si>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</si>
  <si>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</si>
  <si>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</si>
  <si>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</si>
  <si>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</si>
  <si>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</si>
  <si>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</si>
  <si>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</si>
  <si>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</si>
  <si>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</si>
  <si>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</si>
  <si>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</si>
  <si>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</si>
  <si>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</si>
  <si>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</si>
  <si>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</si>
  <si>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</si>
  <si>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</si>
  <si>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</si>
  <si>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</si>
  <si>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</si>
  <si>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</si>
  <si>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</si>
  <si>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</si>
  <si>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</si>
  <si>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</si>
  <si>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</si>
  <si>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</si>
  <si>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</si>
  <si>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</si>
  <si>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</si>
  <si>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</si>
  <si>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</si>
  <si>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</si>
  <si>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</si>
  <si>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</si>
  <si>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</si>
  <si>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</si>
  <si>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</si>
  <si>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</si>
  <si>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</si>
  <si>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</si>
  <si>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</si>
  <si>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</si>
  <si>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</si>
  <si>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</si>
  <si>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</si>
  <si>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</si>
  <si>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</si>
  <si>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</si>
  <si>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</si>
  <si>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</si>
  <si>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</si>
  <si>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</si>
  <si>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</si>
  <si>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</si>
  <si>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</si>
  <si>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</si>
  <si>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</si>
  <si>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</si>
  <si>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</si>
  <si>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</si>
  <si>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</si>
  <si>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</si>
  <si>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</si>
  <si>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</si>
  <si>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</si>
  <si>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</si>
  <si>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</si>
  <si>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</si>
  <si>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</si>
  <si>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</si>
  <si>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</si>
  <si>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</si>
  <si>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</si>
  <si>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</si>
  <si>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</si>
  <si>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</si>
  <si>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</si>
  <si>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</si>
  <si>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</si>
  <si>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</si>
  <si>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</si>
  <si>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</si>
  <si>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</si>
  <si>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</si>
  <si>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</si>
  <si>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</si>
  <si>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</si>
  <si>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</si>
  <si>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</si>
  <si>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</si>
  <si>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</si>
  <si>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</si>
  <si>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</si>
  <si>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</si>
  <si>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</si>
  <si>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</si>
  <si>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</si>
  <si>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</si>
  <si>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</si>
  <si>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</si>
  <si>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</si>
  <si>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</si>
  <si>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</si>
  <si>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</si>
  <si>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</si>
  <si>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</si>
  <si>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</si>
  <si>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</si>
  <si>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</si>
  <si>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</si>
  <si>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</si>
  <si>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</si>
  <si>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</si>
  <si>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</si>
  <si>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</si>
  <si>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</si>
  <si>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</si>
  <si>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</si>
  <si>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</si>
  <si>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</si>
  <si>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</si>
  <si>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</si>
  <si>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</si>
  <si>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</si>
  <si>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</si>
  <si>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</si>
  <si>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</si>
  <si>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</si>
  <si>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</si>
  <si>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</si>
  <si>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</si>
  <si>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</si>
  <si>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</si>
  <si>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</si>
  <si>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</si>
  <si>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</si>
  <si>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</si>
  <si>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</si>
  <si>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</si>
  <si>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</si>
  <si>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</si>
  <si>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</si>
  <si>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</si>
  <si>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</si>
  <si>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</si>
  <si>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</si>
  <si>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</si>
  <si>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</si>
  <si>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</si>
  <si>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</si>
  <si>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</si>
  <si>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</si>
  <si>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</si>
  <si>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</si>
  <si>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</si>
  <si>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</si>
  <si>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</si>
  <si>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</si>
  <si>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</si>
  <si>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</si>
  <si>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</si>
  <si>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</si>
  <si>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</si>
  <si>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</si>
  <si>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</si>
  <si>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</si>
  <si>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</si>
  <si>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</si>
  <si>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</si>
  <si>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</si>
  <si>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</si>
  <si>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</si>
  <si>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</si>
  <si>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</si>
  <si>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</si>
  <si>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</si>
  <si>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</si>
  <si>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</si>
  <si>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</si>
  <si>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</si>
  <si>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</si>
  <si>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</si>
  <si>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</si>
  <si>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</si>
  <si>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</si>
  <si>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</si>
  <si>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</si>
  <si>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</si>
  <si>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</si>
  <si>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</si>
  <si>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</si>
  <si>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</si>
  <si>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</si>
  <si>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</si>
  <si>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</si>
  <si>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</si>
  <si>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</si>
  <si>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</si>
  <si>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</si>
  <si>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</si>
  <si>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</si>
  <si>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</si>
  <si>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</si>
  <si>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</si>
  <si>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</si>
  <si>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</si>
  <si>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</si>
  <si>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</si>
  <si>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</si>
  <si>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</si>
  <si>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</si>
  <si>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</si>
  <si>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</si>
  <si>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</si>
  <si>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</si>
  <si>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</si>
  <si>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</si>
  <si>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</si>
  <si>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</si>
  <si>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</si>
  <si>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</si>
  <si>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</si>
  <si>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</si>
  <si>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</si>
  <si>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</si>
  <si>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</si>
  <si>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</si>
  <si>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</si>
  <si>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</si>
  <si>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</si>
  <si>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</si>
  <si>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</si>
  <si>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</si>
  <si>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</si>
  <si>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</si>
  <si>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</si>
  <si>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</si>
  <si>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</si>
  <si>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</si>
  <si>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</si>
  <si>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</si>
  <si>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</si>
  <si>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</si>
  <si>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</si>
  <si>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</si>
  <si>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</si>
  <si>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</si>
  <si>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</si>
  <si>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</si>
  <si>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</si>
  <si>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</si>
  <si>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</si>
  <si>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</si>
  <si>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</si>
  <si>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</si>
  <si>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</si>
  <si>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</si>
  <si>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</si>
  <si>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</si>
  <si>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</si>
  <si>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</si>
  <si>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</si>
  <si>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</si>
  <si>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</si>
  <si>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</si>
  <si>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</si>
  <si>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</si>
  <si>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</si>
  <si>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</si>
  <si>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</si>
  <si>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</si>
  <si>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</si>
  <si>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</si>
  <si>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</si>
  <si>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</si>
  <si>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</si>
  <si>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</si>
  <si>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</si>
  <si>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</si>
  <si>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</si>
  <si>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</si>
  <si>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</si>
  <si>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</si>
  <si>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</si>
  <si>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</si>
  <si>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</si>
  <si>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</si>
  <si>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</si>
  <si>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</si>
  <si>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</si>
  <si>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</si>
  <si>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</si>
  <si>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</si>
  <si>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</si>
  <si>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</si>
  <si>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</si>
  <si>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</si>
  <si>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</si>
  <si>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</si>
  <si>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</si>
  <si>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</si>
  <si>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</si>
  <si>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</si>
  <si>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</si>
  <si>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</si>
  <si>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</si>
  <si>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</si>
  <si>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</si>
  <si>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</si>
  <si>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</si>
  <si>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</si>
  <si>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</si>
  <si>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</si>
  <si>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</si>
  <si>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</si>
  <si>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</si>
  <si>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</si>
  <si>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</si>
  <si>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</si>
  <si>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</si>
  <si>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</si>
  <si>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</si>
  <si>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</si>
  <si>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</si>
  <si>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</si>
  <si>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</si>
  <si>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</si>
  <si>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</si>
  <si>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</si>
  <si>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</si>
  <si>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</si>
  <si>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</si>
  <si>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</si>
  <si>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</si>
  <si>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</si>
  <si>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</si>
  <si>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</si>
  <si>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</si>
  <si>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</si>
  <si>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</si>
  <si>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</si>
  <si>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</si>
  <si>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</si>
  <si>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</si>
  <si>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</si>
  <si>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</si>
  <si>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</si>
  <si>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</si>
  <si>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</si>
  <si>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</si>
  <si>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</si>
  <si>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</si>
  <si>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</si>
  <si>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</si>
  <si>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</si>
  <si>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</si>
  <si>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</si>
  <si>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</si>
  <si>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</si>
  <si>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</si>
  <si>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</si>
  <si>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</si>
  <si>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</si>
  <si>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</si>
  <si>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</si>
  <si>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</si>
  <si>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</si>
  <si>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</si>
  <si>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</si>
  <si>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</si>
  <si>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</si>
  <si>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</si>
  <si>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</si>
  <si>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</si>
  <si>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</si>
  <si>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</si>
  <si>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</si>
  <si>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</si>
  <si>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</si>
  <si>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</si>
  <si>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</si>
  <si>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</si>
  <si>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</si>
  <si>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</si>
  <si>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</si>
  <si>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</si>
  <si>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</si>
  <si>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</si>
  <si>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</si>
  <si>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</si>
  <si>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</si>
  <si>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</si>
  <si>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</si>
  <si>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</si>
  <si>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</si>
  <si>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</si>
  <si>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</si>
  <si>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</si>
  <si>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</si>
  <si>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</si>
  <si>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</si>
  <si>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</si>
  <si>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</si>
  <si>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</si>
  <si>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</si>
  <si>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</si>
  <si>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</si>
  <si>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</si>
  <si>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</si>
  <si>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</si>
  <si>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</si>
  <si>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</si>
  <si>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</si>
  <si>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</si>
  <si>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</si>
  <si>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</si>
  <si>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</si>
  <si>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</si>
  <si>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</si>
  <si>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</si>
  <si>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</si>
  <si>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</si>
  <si>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</si>
  <si>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</si>
  <si>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</si>
  <si>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</si>
  <si>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</si>
  <si>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</si>
  <si>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</si>
  <si>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</si>
  <si>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</si>
  <si>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</si>
  <si>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</si>
  <si>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</si>
  <si>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</si>
  <si>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</si>
  <si>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</si>
  <si>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</si>
  <si>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</si>
  <si>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</si>
  <si>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</si>
  <si>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</si>
  <si>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</si>
  <si>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</si>
  <si>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</si>
  <si>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</si>
  <si>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</si>
  <si>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</si>
  <si>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</si>
  <si>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</si>
  <si>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</si>
  <si>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</si>
  <si>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</si>
  <si>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</si>
  <si>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</si>
  <si>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</si>
  <si>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</si>
  <si>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</si>
  <si>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</si>
  <si>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</si>
  <si>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</si>
  <si>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</si>
  <si>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</si>
  <si>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</si>
  <si>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</si>
  <si>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</si>
  <si>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</si>
  <si>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</si>
  <si>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</si>
  <si>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</si>
  <si>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</si>
  <si>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</si>
  <si>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</si>
  <si>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</si>
  <si>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</si>
  <si>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</si>
  <si>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</si>
  <si>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</si>
  <si>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</si>
  <si>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</si>
  <si>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</si>
  <si>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</si>
  <si>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</si>
  <si>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</si>
  <si>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</si>
  <si>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</si>
  <si>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</si>
  <si>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</si>
  <si>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</si>
  <si>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</si>
  <si>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</si>
  <si>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</si>
  <si>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</si>
  <si>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</si>
  <si>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</si>
  <si>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</si>
  <si>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</si>
  <si>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</si>
  <si>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</si>
  <si>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</si>
  <si>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</si>
  <si>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</si>
  <si>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</si>
  <si>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</si>
  <si>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</si>
  <si>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</si>
  <si>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</si>
  <si>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</si>
  <si>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</si>
  <si>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</si>
  <si>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</si>
  <si>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</si>
  <si>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</si>
  <si>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</si>
  <si>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</si>
  <si>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</si>
  <si>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</si>
  <si>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</si>
  <si>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</si>
  <si>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</si>
  <si>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</si>
  <si>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</si>
  <si>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</si>
  <si>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</si>
  <si>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</si>
  <si>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</si>
  <si>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</si>
  <si>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</si>
  <si>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</si>
  <si>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</si>
  <si>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</si>
  <si>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</si>
  <si>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</si>
  <si>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</si>
  <si>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</si>
  <si>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</si>
  <si>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</si>
  <si>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</si>
  <si>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</si>
  <si>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</si>
  <si>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</si>
  <si>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</si>
  <si>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</si>
  <si>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</si>
  <si>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</si>
  <si>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</si>
  <si>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</si>
  <si>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</si>
  <si>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</si>
  <si>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</si>
  <si>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</si>
  <si>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</si>
  <si>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</si>
  <si>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</si>
  <si>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</si>
  <si>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</si>
  <si>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</si>
  <si>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</si>
  <si>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</si>
  <si>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</si>
  <si>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</si>
  <si>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</si>
  <si>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</si>
  <si>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</si>
  <si>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</si>
  <si>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</si>
  <si>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</si>
  <si>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</si>
  <si>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</si>
  <si>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</si>
  <si>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</si>
  <si>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</si>
  <si>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</si>
  <si>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</si>
  <si>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</si>
  <si>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</si>
  <si>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</si>
  <si>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</si>
  <si>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</si>
  <si>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</si>
  <si>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</si>
  <si>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</si>
  <si>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</si>
  <si>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</si>
  <si>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</si>
  <si>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</si>
  <si>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</si>
  <si>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</si>
  <si>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</si>
  <si>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</si>
  <si>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</si>
  <si>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</si>
  <si>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</si>
  <si>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</si>
  <si>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</si>
  <si>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</si>
  <si>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</si>
  <si>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</si>
  <si>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</si>
  <si>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</si>
  <si>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</si>
  <si>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</si>
  <si>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</si>
  <si>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</si>
  <si>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</si>
  <si>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</si>
  <si>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</si>
  <si>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</si>
  <si>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</si>
  <si>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</si>
  <si>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</si>
  <si>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</si>
  <si>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</si>
  <si>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</si>
  <si>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</si>
  <si>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</si>
  <si>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</si>
  <si>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</si>
  <si>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</si>
  <si>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</si>
  <si>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</si>
  <si>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</si>
  <si>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</si>
  <si>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</si>
  <si>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</si>
  <si>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</si>
  <si>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</si>
  <si>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</si>
  <si>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</si>
  <si>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</si>
  <si>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</si>
  <si>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</si>
  <si>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</si>
  <si>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</si>
  <si>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</si>
  <si>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</si>
  <si>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</si>
  <si>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</si>
  <si>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</si>
  <si>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</si>
  <si>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</si>
  <si>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</si>
  <si>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</si>
  <si>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</si>
  <si>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</si>
  <si>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</si>
  <si>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</si>
  <si>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</si>
  <si>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</si>
  <si>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</si>
  <si>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</si>
  <si>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</si>
  <si>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</si>
  <si>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</si>
  <si>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</si>
  <si>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</si>
  <si>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</si>
  <si>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</si>
  <si>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</si>
  <si>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</si>
  <si>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</si>
  <si>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</si>
  <si>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</si>
  <si>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</si>
  <si>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</si>
  <si>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</si>
  <si>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</si>
  <si>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</si>
  <si>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</si>
  <si>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</si>
  <si>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</si>
  <si>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</si>
  <si>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</si>
  <si>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</si>
  <si>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</si>
  <si>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</si>
  <si>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</si>
  <si>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</si>
  <si>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</si>
  <si>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</si>
  <si>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</si>
  <si>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</si>
  <si>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</si>
  <si>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</si>
  <si>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</si>
  <si>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</si>
  <si>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</si>
  <si>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</si>
  <si>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</si>
  <si>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</si>
  <si>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</si>
  <si>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</si>
  <si>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</si>
  <si>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</si>
  <si>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</si>
  <si>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</si>
  <si>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</si>
  <si>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</si>
  <si>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</si>
  <si>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</si>
  <si>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</si>
  <si>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</si>
  <si>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</si>
  <si>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</si>
  <si>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</si>
  <si>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</si>
  <si>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</si>
  <si>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</si>
  <si>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</si>
  <si>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</si>
  <si>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</si>
  <si>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</si>
  <si>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</si>
  <si>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</si>
  <si>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</si>
  <si>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</si>
  <si>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</si>
  <si>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</si>
  <si>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</si>
  <si>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</si>
  <si>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</si>
  <si>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</si>
  <si>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</si>
  <si>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</si>
  <si>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</si>
  <si>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</si>
  <si>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</si>
  <si>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</si>
  <si>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</si>
  <si>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</si>
  <si>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</si>
  <si>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</si>
  <si>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</si>
  <si>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</si>
  <si>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</si>
  <si>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</si>
  <si>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</si>
  <si>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</si>
  <si>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</si>
  <si>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</si>
  <si>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</si>
  <si>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</si>
  <si>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</si>
  <si>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</si>
  <si>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</si>
  <si>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</si>
  <si>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</si>
  <si>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</si>
  <si>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</si>
  <si>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</si>
  <si>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</si>
  <si>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</si>
  <si>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</si>
  <si>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</si>
  <si>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</si>
  <si>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</si>
  <si>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</si>
  <si>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</si>
  <si>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</si>
  <si>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</si>
  <si>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</si>
  <si>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</si>
  <si>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</si>
  <si>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</si>
  <si>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</si>
  <si>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</si>
  <si>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</si>
  <si>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</si>
  <si>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</si>
  <si>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</si>
  <si>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</si>
  <si>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</si>
  <si>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</si>
  <si>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</si>
  <si>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</si>
  <si>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</si>
  <si>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</si>
  <si>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</si>
  <si>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</si>
  <si>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</si>
  <si>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</si>
  <si>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</si>
  <si>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</si>
  <si>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</si>
  <si>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</si>
  <si>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</si>
  <si>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</si>
  <si>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</si>
  <si>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</si>
  <si>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</si>
  <si>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</si>
  <si>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</si>
  <si>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</si>
  <si>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</si>
  <si>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</si>
  <si>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</si>
  <si>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</si>
  <si>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</si>
  <si>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</si>
  <si>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</si>
  <si>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</si>
  <si>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</si>
  <si>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</si>
  <si>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</si>
  <si>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</si>
  <si>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</si>
  <si>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</si>
  <si>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</si>
  <si>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</si>
  <si>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</si>
  <si>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</si>
  <si>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</si>
  <si>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</si>
  <si>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</si>
  <si>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</si>
  <si>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</si>
  <si>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</si>
  <si>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</si>
  <si>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</si>
  <si>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</si>
  <si>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</si>
  <si>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</si>
  <si>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</si>
  <si>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</si>
  <si>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</si>
  <si>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</si>
  <si>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</si>
  <si>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</si>
  <si>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</si>
  <si>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</si>
  <si>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</si>
  <si>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</si>
  <si>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</si>
  <si>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</si>
  <si>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</si>
  <si>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</si>
  <si>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</si>
  <si>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</si>
  <si>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</si>
  <si>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</si>
  <si>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</si>
  <si>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</si>
  <si>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</si>
  <si>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</si>
  <si>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</si>
  <si>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</si>
  <si>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</si>
  <si>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</si>
  <si>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</si>
  <si>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</si>
  <si>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</si>
  <si>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</si>
  <si>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</si>
  <si>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</si>
  <si>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</si>
  <si>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</si>
  <si>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</si>
  <si>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</si>
  <si>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</si>
  <si>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</si>
  <si>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</si>
  <si>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</si>
  <si>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</si>
  <si>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</si>
  <si>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</si>
  <si>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</si>
  <si>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</si>
  <si>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</si>
  <si>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</si>
  <si>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Waterville Valley School Distict</t>
  </si>
  <si>
    <t>07/05</t>
  </si>
  <si>
    <t>07/10</t>
  </si>
  <si>
    <t>08/12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</si>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</sst>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C7C7-47E4-4295-834E-E0B220F98D5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553</v>
      </c>
      <c r="C2" s="21">
        <v>553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115730.39</v>
      </c>
      <c r="G9" s="18">
        <v>-384.13</v>
      </c>
      <c r="H9" s="18">
        <v>-16222.45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69763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4639.28</v>
      </c>
      <c r="G12" s="18">
        <v>334.26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17997.560000000001</v>
      </c>
      <c r="G13" s="18"/>
      <c r="H13" s="18">
        <v>22270.46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662.96</v>
      </c>
      <c r="G14" s="18">
        <v>49.87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208793.19</v>
      </c>
      <c r="G19" s="41">
        <f>SUM(G9:G18)</f>
        <v>0</v>
      </c>
      <c r="H19" s="41">
        <f>SUM(H9:H18)</f>
        <v>6048.0099999999984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4973.54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2395.21</v>
      </c>
      <c r="G25" s="18"/>
      <c r="H25" s="18">
        <v>1074.47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2395.21</v>
      </c>
      <c r="G33" s="41">
        <f>SUM(G23:G32)</f>
        <v>0</v>
      </c>
      <c r="H33" s="41">
        <f>SUM(H23:H32)</f>
        <v>6048.01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104351.26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102046.72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206397.97999999998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208793.18999999997</v>
      </c>
      <c r="G44" s="41">
        <f>G43+G33</f>
        <v>0</v>
      </c>
      <c r="H44" s="41">
        <f>H43+H33</f>
        <v>6048.01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270233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270233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27336.48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27336.48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15.9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965.74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6159.57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6175.4699999999993</v>
      </c>
      <c r="G103" s="41">
        <f>SUM(G88:G102)</f>
        <v>965.74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303744.94999999995</v>
      </c>
      <c r="G104" s="41">
        <f>G52+G103</f>
        <v>965.74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849257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849257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30533.77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30533.77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879790.77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1404.79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163.19999999999999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23367.98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163.19999999999999</v>
      </c>
      <c r="H154" s="41">
        <f>SUM(H142:H153)</f>
        <v>24772.77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29597.91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29597.91</v>
      </c>
      <c r="G161" s="41">
        <f>G139+G154+SUM(G155:G160)</f>
        <v>163.19999999999999</v>
      </c>
      <c r="H161" s="41">
        <f>H139+H154+SUM(H155:H160)</f>
        <v>24772.77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388105.5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388105.5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334.26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334.26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388105.5</v>
      </c>
      <c r="G184" s="41">
        <f>G175+SUM(G180:G183)</f>
        <v>334.26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1601239.13</v>
      </c>
      <c r="G185" s="47">
        <f>G104+G132+G161+G184</f>
        <v>1463.2</v>
      </c>
      <c r="H185" s="47">
        <f>H104+H132+H161+H184</f>
        <v>24772.77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213246.81</v>
      </c>
      <c r="G189" s="18">
        <v>80086.789999999994</v>
      </c>
      <c r="H189" s="18">
        <v>7855.22</v>
      </c>
      <c r="I189" s="18">
        <v>12684.54</v>
      </c>
      <c r="J189" s="18">
        <v>2305.94</v>
      </c>
      <c r="K189" s="18">
        <v>300.95</v>
      </c>
      <c r="L189" s="19">
        <f>SUM(F189:K189)</f>
        <v>316480.24999999994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22779.919999999998</v>
      </c>
      <c r="G190" s="18">
        <v>2212.4899999999998</v>
      </c>
      <c r="H190" s="18">
        <v>19220.29</v>
      </c>
      <c r="I190" s="18"/>
      <c r="J190" s="18"/>
      <c r="K190" s="18">
        <v>40</v>
      </c>
      <c r="L190" s="19">
        <f>SUM(F190:K190)</f>
        <v>44252.7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700</v>
      </c>
      <c r="G192" s="18">
        <v>22.31</v>
      </c>
      <c r="H192" s="18">
        <v>2029.56</v>
      </c>
      <c r="I192" s="18"/>
      <c r="J192" s="18"/>
      <c r="K192" s="18"/>
      <c r="L192" s="19">
        <f>SUM(F192:K192)</f>
        <v>2751.87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8623.58</v>
      </c>
      <c r="G194" s="18">
        <v>2910.33</v>
      </c>
      <c r="H194" s="18">
        <v>11709.9</v>
      </c>
      <c r="I194" s="18">
        <v>716.64</v>
      </c>
      <c r="J194" s="18"/>
      <c r="K194" s="18">
        <v>27.5</v>
      </c>
      <c r="L194" s="19">
        <f t="shared" ref="L194:L200" si="0">SUM(F194:K194)</f>
        <v>23987.949999999997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3262.02</v>
      </c>
      <c r="G195" s="18">
        <v>6027.84</v>
      </c>
      <c r="H195" s="18">
        <v>116</v>
      </c>
      <c r="I195" s="18">
        <v>7781.79</v>
      </c>
      <c r="J195" s="18">
        <v>4502.08</v>
      </c>
      <c r="K195" s="18"/>
      <c r="L195" s="19">
        <f t="shared" si="0"/>
        <v>21689.730000000003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3000</v>
      </c>
      <c r="G196" s="18">
        <v>229.5</v>
      </c>
      <c r="H196" s="18">
        <v>79688.58</v>
      </c>
      <c r="I196" s="18">
        <v>1008.55</v>
      </c>
      <c r="J196" s="18"/>
      <c r="K196" s="18">
        <v>2751.29</v>
      </c>
      <c r="L196" s="19">
        <f t="shared" si="0"/>
        <v>86677.92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105301</v>
      </c>
      <c r="G197" s="18">
        <v>46235.55</v>
      </c>
      <c r="H197" s="18">
        <v>1333.33</v>
      </c>
      <c r="I197" s="18">
        <v>2224.4899999999998</v>
      </c>
      <c r="J197" s="18"/>
      <c r="K197" s="18">
        <v>911.49</v>
      </c>
      <c r="L197" s="19">
        <f t="shared" si="0"/>
        <v>156005.85999999996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88.89</v>
      </c>
      <c r="L198" s="19">
        <f t="shared" si="0"/>
        <v>88.89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>
        <v>63805.29</v>
      </c>
      <c r="I199" s="18">
        <v>36688.35</v>
      </c>
      <c r="J199" s="18"/>
      <c r="K199" s="18"/>
      <c r="L199" s="19">
        <f t="shared" si="0"/>
        <v>100493.64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2953.14</v>
      </c>
      <c r="I200" s="18"/>
      <c r="J200" s="18"/>
      <c r="K200" s="18"/>
      <c r="L200" s="19">
        <f t="shared" si="0"/>
        <v>2953.14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356913.32999999996</v>
      </c>
      <c r="G203" s="41">
        <f t="shared" si="1"/>
        <v>137724.81</v>
      </c>
      <c r="H203" s="41">
        <f t="shared" si="1"/>
        <v>188711.31000000003</v>
      </c>
      <c r="I203" s="41">
        <f t="shared" si="1"/>
        <v>61104.36</v>
      </c>
      <c r="J203" s="41">
        <f t="shared" si="1"/>
        <v>6808.02</v>
      </c>
      <c r="K203" s="41">
        <f t="shared" si="1"/>
        <v>4120.12</v>
      </c>
      <c r="L203" s="41">
        <f t="shared" si="1"/>
        <v>755381.95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122715.86</v>
      </c>
      <c r="I225" s="18"/>
      <c r="J225" s="18"/>
      <c r="K225" s="18"/>
      <c r="L225" s="19">
        <f>SUM(F225:K225)</f>
        <v>122715.86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122715.86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122715.86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500259.28</v>
      </c>
      <c r="I247" s="18"/>
      <c r="J247" s="18"/>
      <c r="K247" s="18"/>
      <c r="L247" s="19">
        <f t="shared" si="6"/>
        <v>500259.28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500259.28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500259.28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356913.32999999996</v>
      </c>
      <c r="G249" s="41">
        <f t="shared" si="8"/>
        <v>137724.81</v>
      </c>
      <c r="H249" s="41">
        <f t="shared" si="8"/>
        <v>811686.45000000007</v>
      </c>
      <c r="I249" s="41">
        <f t="shared" si="8"/>
        <v>61104.36</v>
      </c>
      <c r="J249" s="41">
        <f t="shared" si="8"/>
        <v>6808.02</v>
      </c>
      <c r="K249" s="41">
        <f t="shared" si="8"/>
        <v>4120.12</v>
      </c>
      <c r="L249" s="41">
        <f t="shared" si="8"/>
        <v>1378357.0899999999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94658</v>
      </c>
      <c r="L252" s="19">
        <f>SUM(F252:K252)</f>
        <v>94658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17179.71</v>
      </c>
      <c r="L253" s="19">
        <f>SUM(F253:K253)</f>
        <v>17179.71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334.26</v>
      </c>
      <c r="L255" s="19">
        <f>SUM(F255:K255)</f>
        <v>334.26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112171.96999999999</v>
      </c>
      <c r="L262" s="41">
        <f t="shared" si="9"/>
        <v>112171.96999999999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356913.32999999996</v>
      </c>
      <c r="G263" s="42">
        <f t="shared" si="11"/>
        <v>137724.81</v>
      </c>
      <c r="H263" s="42">
        <f t="shared" si="11"/>
        <v>811686.45000000007</v>
      </c>
      <c r="I263" s="42">
        <f t="shared" si="11"/>
        <v>61104.36</v>
      </c>
      <c r="J263" s="42">
        <f t="shared" si="11"/>
        <v>6808.02</v>
      </c>
      <c r="K263" s="42">
        <f t="shared" si="11"/>
        <v>116292.08999999998</v>
      </c>
      <c r="L263" s="42">
        <f t="shared" si="11"/>
        <v>1490529.0599999998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>
        <v>3000</v>
      </c>
      <c r="I268" s="18"/>
      <c r="J268" s="18"/>
      <c r="K268" s="18"/>
      <c r="L268" s="19">
        <f>SUM(F268:K268)</f>
        <v>3000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1016.85</v>
      </c>
      <c r="I269" s="18">
        <v>174.9</v>
      </c>
      <c r="J269" s="18">
        <v>1635</v>
      </c>
      <c r="K269" s="18"/>
      <c r="L269" s="19">
        <f>SUM(F269:K269)</f>
        <v>2826.75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1337.9</v>
      </c>
      <c r="G274" s="18"/>
      <c r="H274" s="18">
        <v>12698.9</v>
      </c>
      <c r="I274" s="18">
        <v>4635.29</v>
      </c>
      <c r="J274" s="18"/>
      <c r="K274" s="18"/>
      <c r="L274" s="19">
        <f t="shared" si="12"/>
        <v>18672.09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273.93</v>
      </c>
      <c r="L277" s="19">
        <f t="shared" si="12"/>
        <v>273.93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1337.9</v>
      </c>
      <c r="G282" s="42">
        <f t="shared" si="13"/>
        <v>0</v>
      </c>
      <c r="H282" s="42">
        <f t="shared" si="13"/>
        <v>16715.75</v>
      </c>
      <c r="I282" s="42">
        <f t="shared" si="13"/>
        <v>4810.1899999999996</v>
      </c>
      <c r="J282" s="42">
        <f t="shared" si="13"/>
        <v>1635</v>
      </c>
      <c r="K282" s="42">
        <f t="shared" si="13"/>
        <v>273.93</v>
      </c>
      <c r="L282" s="41">
        <f t="shared" si="13"/>
        <v>24772.77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1337.9</v>
      </c>
      <c r="G330" s="41">
        <f t="shared" si="20"/>
        <v>0</v>
      </c>
      <c r="H330" s="41">
        <f t="shared" si="20"/>
        <v>16715.75</v>
      </c>
      <c r="I330" s="41">
        <f t="shared" si="20"/>
        <v>4810.1899999999996</v>
      </c>
      <c r="J330" s="41">
        <f t="shared" si="20"/>
        <v>1635</v>
      </c>
      <c r="K330" s="41">
        <f t="shared" si="20"/>
        <v>273.93</v>
      </c>
      <c r="L330" s="41">
        <f t="shared" si="20"/>
        <v>24772.77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1337.9</v>
      </c>
      <c r="G344" s="41">
        <f>G330</f>
        <v>0</v>
      </c>
      <c r="H344" s="41">
        <f>H330</f>
        <v>16715.75</v>
      </c>
      <c r="I344" s="41">
        <f>I330</f>
        <v>4810.1899999999996</v>
      </c>
      <c r="J344" s="41">
        <f>J330</f>
        <v>1635</v>
      </c>
      <c r="K344" s="47">
        <f>K330+K343</f>
        <v>273.93</v>
      </c>
      <c r="L344" s="41">
        <f>L330+L343</f>
        <v>24772.77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>
        <v>1463.2</v>
      </c>
      <c r="J350" s="18"/>
      <c r="K350" s="18"/>
      <c r="L350" s="13">
        <f>SUM(F350:K350)</f>
        <v>1463.2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1463.2</v>
      </c>
      <c r="J354" s="47">
        <f t="shared" si="22"/>
        <v>0</v>
      </c>
      <c r="K354" s="47">
        <f t="shared" si="22"/>
        <v>0</v>
      </c>
      <c r="L354" s="47">
        <f t="shared" si="22"/>
        <v>1463.2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1229.3800000000001</v>
      </c>
      <c r="G359" s="18"/>
      <c r="H359" s="18"/>
      <c r="I359" s="56">
        <f>SUM(F359:H359)</f>
        <v>1229.3800000000001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233.82</v>
      </c>
      <c r="G360" s="63"/>
      <c r="H360" s="63"/>
      <c r="I360" s="56">
        <f>SUM(F360:H360)</f>
        <v>233.82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1463.2</v>
      </c>
      <c r="G361" s="47">
        <f>SUM(G359:G360)</f>
        <v>0</v>
      </c>
      <c r="H361" s="47">
        <f>SUM(H359:H360)</f>
        <v>0</v>
      </c>
      <c r="I361" s="47">
        <f>SUM(I359:I360)</f>
        <v>1463.2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95687.91</v>
      </c>
      <c r="G455" s="18"/>
      <c r="H455" s="18"/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1601239.13</v>
      </c>
      <c r="G458" s="18">
        <v>1463.2</v>
      </c>
      <c r="H458" s="18">
        <v>24772.77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1601239.13</v>
      </c>
      <c r="G460" s="53">
        <f>SUM(G458:G459)</f>
        <v>1463.2</v>
      </c>
      <c r="H460" s="53">
        <f>SUM(H458:H459)</f>
        <v>24772.77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1490529.06</v>
      </c>
      <c r="G462" s="18">
        <v>1463.2</v>
      </c>
      <c r="H462" s="18">
        <v>24772.77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1490529.06</v>
      </c>
      <c r="G464" s="53">
        <f>SUM(G462:G463)</f>
        <v>1463.2</v>
      </c>
      <c r="H464" s="53">
        <f>SUM(H462:H463)</f>
        <v>24772.77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206397.97999999975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7</v>
      </c>
      <c r="G480" s="154">
        <v>8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662606</v>
      </c>
      <c r="G483" s="18">
        <v>388105.5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3.38</v>
      </c>
      <c r="G484" s="18">
        <v>2.97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189316</v>
      </c>
      <c r="G485" s="18">
        <v>388105.5</v>
      </c>
      <c r="H485" s="18"/>
      <c r="I485" s="18"/>
      <c r="J485" s="18"/>
      <c r="K485" s="53">
        <f>SUM(F485:J485)</f>
        <v>577421.5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189316</v>
      </c>
      <c r="G488" s="205">
        <v>388105.5</v>
      </c>
      <c r="H488" s="205"/>
      <c r="I488" s="205"/>
      <c r="J488" s="205"/>
      <c r="K488" s="206">
        <f t="shared" si="34"/>
        <v>577421.5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6371.89</v>
      </c>
      <c r="G489" s="18">
        <v>76570</v>
      </c>
      <c r="H489" s="18"/>
      <c r="I489" s="18"/>
      <c r="J489" s="18"/>
      <c r="K489" s="53">
        <f t="shared" si="34"/>
        <v>82941.89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195687.89</v>
      </c>
      <c r="G490" s="42">
        <f>SUM(G488:G489)</f>
        <v>464675.5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660363.39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94658</v>
      </c>
      <c r="G491" s="205">
        <v>76300</v>
      </c>
      <c r="H491" s="205"/>
      <c r="I491" s="205"/>
      <c r="J491" s="205"/>
      <c r="K491" s="206">
        <f t="shared" si="34"/>
        <v>170958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4778.92</v>
      </c>
      <c r="G492" s="18">
        <v>5715.99</v>
      </c>
      <c r="H492" s="18"/>
      <c r="I492" s="18"/>
      <c r="J492" s="18"/>
      <c r="K492" s="53">
        <f t="shared" si="34"/>
        <v>10494.91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99436.92</v>
      </c>
      <c r="G493" s="42">
        <f>SUM(G491:G492)</f>
        <v>82015.990000000005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181452.91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22779.919999999998</v>
      </c>
      <c r="G511" s="18">
        <v>2212.4899999999998</v>
      </c>
      <c r="H511" s="18">
        <v>20237.14</v>
      </c>
      <c r="I511" s="18">
        <v>174.9</v>
      </c>
      <c r="J511" s="18">
        <v>1635</v>
      </c>
      <c r="K511" s="18">
        <v>40</v>
      </c>
      <c r="L511" s="88">
        <f>SUM(F511:K511)</f>
        <v>47079.45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22779.919999999998</v>
      </c>
      <c r="G514" s="108">
        <f t="shared" ref="G514:L514" si="35">SUM(G511:G513)</f>
        <v>2212.4899999999998</v>
      </c>
      <c r="H514" s="108">
        <f t="shared" si="35"/>
        <v>20237.14</v>
      </c>
      <c r="I514" s="108">
        <f t="shared" si="35"/>
        <v>174.9</v>
      </c>
      <c r="J514" s="108">
        <f t="shared" si="35"/>
        <v>1635</v>
      </c>
      <c r="K514" s="108">
        <f t="shared" si="35"/>
        <v>40</v>
      </c>
      <c r="L514" s="89">
        <f t="shared" si="35"/>
        <v>47079.45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8623.58</v>
      </c>
      <c r="G516" s="18">
        <v>2910.33</v>
      </c>
      <c r="H516" s="18">
        <v>11709.9</v>
      </c>
      <c r="I516" s="18">
        <v>716.64</v>
      </c>
      <c r="J516" s="18"/>
      <c r="K516" s="18">
        <v>27.5</v>
      </c>
      <c r="L516" s="88">
        <f>SUM(F516:K516)</f>
        <v>23987.949999999997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8623.58</v>
      </c>
      <c r="G519" s="89">
        <f t="shared" ref="G519:L519" si="36">SUM(G516:G518)</f>
        <v>2910.33</v>
      </c>
      <c r="H519" s="89">
        <f t="shared" si="36"/>
        <v>11709.9</v>
      </c>
      <c r="I519" s="89">
        <f t="shared" si="36"/>
        <v>716.64</v>
      </c>
      <c r="J519" s="89">
        <f t="shared" si="36"/>
        <v>0</v>
      </c>
      <c r="K519" s="89">
        <f t="shared" si="36"/>
        <v>27.5</v>
      </c>
      <c r="L519" s="89">
        <f t="shared" si="36"/>
        <v>23987.949999999997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6537.33</v>
      </c>
      <c r="G521" s="18">
        <v>2517.34</v>
      </c>
      <c r="H521" s="18">
        <v>75.03</v>
      </c>
      <c r="I521" s="18"/>
      <c r="J521" s="18"/>
      <c r="K521" s="18"/>
      <c r="L521" s="88">
        <f>SUM(F521:K521)</f>
        <v>9129.7000000000007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6537.33</v>
      </c>
      <c r="G524" s="89">
        <f t="shared" ref="G524:L524" si="37">SUM(G521:G523)</f>
        <v>2517.34</v>
      </c>
      <c r="H524" s="89">
        <f t="shared" si="37"/>
        <v>75.03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9129.7000000000007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37940.83</v>
      </c>
      <c r="G535" s="89">
        <f t="shared" ref="G535:L535" si="40">G514+G519+G524+G529+G534</f>
        <v>7640.16</v>
      </c>
      <c r="H535" s="89">
        <f t="shared" si="40"/>
        <v>32022.07</v>
      </c>
      <c r="I535" s="89">
        <f t="shared" si="40"/>
        <v>891.54</v>
      </c>
      <c r="J535" s="89">
        <f t="shared" si="40"/>
        <v>1635</v>
      </c>
      <c r="K535" s="89">
        <f t="shared" si="40"/>
        <v>67.5</v>
      </c>
      <c r="L535" s="89">
        <f t="shared" si="40"/>
        <v>80197.099999999991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47079.45</v>
      </c>
      <c r="G539" s="87">
        <f>L516</f>
        <v>23987.949999999997</v>
      </c>
      <c r="H539" s="87">
        <f>L521</f>
        <v>9129.7000000000007</v>
      </c>
      <c r="I539" s="87">
        <f>L526</f>
        <v>0</v>
      </c>
      <c r="J539" s="87">
        <f>L531</f>
        <v>0</v>
      </c>
      <c r="K539" s="87">
        <f>SUM(F539:J539)</f>
        <v>80197.099999999991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47079.45</v>
      </c>
      <c r="G542" s="89">
        <f t="shared" si="41"/>
        <v>23987.949999999997</v>
      </c>
      <c r="H542" s="89">
        <f t="shared" si="41"/>
        <v>9129.7000000000007</v>
      </c>
      <c r="I542" s="89">
        <f t="shared" si="41"/>
        <v>0</v>
      </c>
      <c r="J542" s="89">
        <f t="shared" si="41"/>
        <v>0</v>
      </c>
      <c r="K542" s="89">
        <f t="shared" si="41"/>
        <v>80197.099999999991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122715.86</v>
      </c>
      <c r="I565" s="87">
        <f>SUM(F565:H565)</f>
        <v>122715.86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14864.64</v>
      </c>
      <c r="G569" s="18"/>
      <c r="H569" s="18"/>
      <c r="I569" s="87">
        <f t="shared" si="46"/>
        <v>14864.64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/>
      <c r="K581" s="104">
        <f t="shared" ref="K581:K587" si="47">SUM(H581:J581)</f>
        <v>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2953.14</v>
      </c>
      <c r="I585" s="18"/>
      <c r="J585" s="18"/>
      <c r="K585" s="104">
        <f t="shared" si="47"/>
        <v>2953.14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2953.14</v>
      </c>
      <c r="I588" s="108">
        <f>SUM(I581:I587)</f>
        <v>0</v>
      </c>
      <c r="J588" s="108">
        <f>SUM(J581:J587)</f>
        <v>0</v>
      </c>
      <c r="K588" s="108">
        <f>SUM(K581:K587)</f>
        <v>2953.14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8443.02</v>
      </c>
      <c r="I594" s="18"/>
      <c r="J594" s="18"/>
      <c r="K594" s="104">
        <f>SUM(H594:J594)</f>
        <v>8443.02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8443.02</v>
      </c>
      <c r="I595" s="108">
        <f>SUM(I592:I594)</f>
        <v>0</v>
      </c>
      <c r="J595" s="108">
        <f>SUM(J592:J594)</f>
        <v>0</v>
      </c>
      <c r="K595" s="108">
        <f>SUM(K592:K594)</f>
        <v>8443.02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208793.19</v>
      </c>
      <c r="H607" s="109">
        <f>SUM(F44)</f>
        <v>208793.18999999997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6048.0099999999984</v>
      </c>
      <c r="H609" s="109">
        <f>SUM(H44)</f>
        <v>6048.01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206397.97999999998</v>
      </c>
      <c r="H612" s="109">
        <f>F466</f>
        <v>206397.97999999975</v>
      </c>
      <c r="I612" s="121" t="s">
        <v>106</v>
      </c>
      <c r="J612" s="109">
        <f t="shared" ref="J612:J645" si="49">G612-H612</f>
        <v>2.3283064365386963E-10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1601239.13</v>
      </c>
      <c r="H617" s="104">
        <f>SUM(F458)</f>
        <v>1601239.13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1463.2</v>
      </c>
      <c r="H618" s="104">
        <f>SUM(G458)</f>
        <v>1463.2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24772.77</v>
      </c>
      <c r="H619" s="104">
        <f>SUM(H458)</f>
        <v>24772.77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1490529.0599999998</v>
      </c>
      <c r="H622" s="104">
        <f>SUM(F462)</f>
        <v>1490529.06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24772.77</v>
      </c>
      <c r="H623" s="104">
        <f>SUM(H462)</f>
        <v>24772.77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1463.2</v>
      </c>
      <c r="H624" s="104">
        <f>I361</f>
        <v>1463.2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1463.2</v>
      </c>
      <c r="H625" s="104">
        <f>SUM(G462)</f>
        <v>1463.2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2953.14</v>
      </c>
      <c r="H637" s="104">
        <f>L200+L218+L236</f>
        <v>2953.14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8443.02</v>
      </c>
      <c r="H638" s="104">
        <f>(J249+J330)-(J247+J328)</f>
        <v>8443.02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2953.14</v>
      </c>
      <c r="H639" s="104">
        <f>H588</f>
        <v>2953.14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334.26</v>
      </c>
      <c r="H642" s="104">
        <f>K255+K337</f>
        <v>334.26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781617.91999999993</v>
      </c>
      <c r="G650" s="19">
        <f>(L221+L301+L351)</f>
        <v>0</v>
      </c>
      <c r="H650" s="19">
        <f>(L239+L320+L352)</f>
        <v>122715.86</v>
      </c>
      <c r="I650" s="19">
        <f>SUM(F650:H650)</f>
        <v>904333.77999999991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965.74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965.74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2953.14</v>
      </c>
      <c r="G652" s="19">
        <f>(L218+L298)-(J218+J298)</f>
        <v>0</v>
      </c>
      <c r="H652" s="19">
        <f>(L236+L317)-(J236+J317)</f>
        <v>0</v>
      </c>
      <c r="I652" s="19">
        <f>SUM(F652:H652)</f>
        <v>2953.14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23307.66</v>
      </c>
      <c r="G653" s="200">
        <f>SUM(G565:G577)+SUM(I592:I594)+L602</f>
        <v>0</v>
      </c>
      <c r="H653" s="200">
        <f>SUM(H565:H577)+SUM(J592:J594)+L603</f>
        <v>122715.86</v>
      </c>
      <c r="I653" s="19">
        <f>SUM(F653:H653)</f>
        <v>146023.51999999999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754391.37999999989</v>
      </c>
      <c r="G654" s="19">
        <f>G650-SUM(G651:G653)</f>
        <v>0</v>
      </c>
      <c r="H654" s="19">
        <f>H650-SUM(H651:H653)</f>
        <v>0</v>
      </c>
      <c r="I654" s="19">
        <f>I650-SUM(I651:I653)</f>
        <v>754391.37999999989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23.97</v>
      </c>
      <c r="G655" s="249"/>
      <c r="H655" s="249"/>
      <c r="I655" s="19">
        <f>SUM(F655:H655)</f>
        <v>23.97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31472.31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31472.31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31472.31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31472.31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6429-BBC9-431F-A56F-F008F48F84A5}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Waterville Valley School Distict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213246.81</v>
      </c>
      <c r="C9" s="230">
        <f>'DOE25'!G189+'DOE25'!G207+'DOE25'!G225+'DOE25'!G268+'DOE25'!G287+'DOE25'!G306</f>
        <v>80086.789999999994</v>
      </c>
    </row>
    <row r="10" spans="1:3" x14ac:dyDescent="0.2">
      <c r="A10" t="s">
        <v>810</v>
      </c>
      <c r="B10" s="241">
        <v>181768.61</v>
      </c>
      <c r="C10" s="241">
        <v>77546.36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31478.2</v>
      </c>
      <c r="C12" s="241">
        <v>2540.4299999999998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213246.81</v>
      </c>
      <c r="C13" s="232">
        <f>SUM(C10:C12)</f>
        <v>80086.789999999994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22779.919999999998</v>
      </c>
      <c r="C18" s="230">
        <f>'DOE25'!G190+'DOE25'!G208+'DOE25'!G226+'DOE25'!G269+'DOE25'!G288+'DOE25'!G307</f>
        <v>2212.4899999999998</v>
      </c>
    </row>
    <row r="19" spans="1:3" x14ac:dyDescent="0.2">
      <c r="A19" t="s">
        <v>810</v>
      </c>
      <c r="B19" s="241">
        <v>22779.919999999998</v>
      </c>
      <c r="C19" s="241">
        <v>2212.4899999999998</v>
      </c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22779.919999999998</v>
      </c>
      <c r="C22" s="232">
        <f>SUM(C19:C21)</f>
        <v>2212.4899999999998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700</v>
      </c>
      <c r="C36" s="236">
        <f>'DOE25'!G192+'DOE25'!G210+'DOE25'!G228+'DOE25'!G271+'DOE25'!G290+'DOE25'!G309</f>
        <v>22.31</v>
      </c>
    </row>
    <row r="37" spans="1:3" x14ac:dyDescent="0.2">
      <c r="A37" t="s">
        <v>810</v>
      </c>
      <c r="B37" s="241">
        <v>700</v>
      </c>
      <c r="C37" s="241">
        <v>22.31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700</v>
      </c>
      <c r="C40" s="232">
        <f>SUM(C37:C39)</f>
        <v>22.31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56EE-1513-4755-B70D-16B36920B83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Waterville Valley School Distict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486200.67999999993</v>
      </c>
      <c r="D5" s="20">
        <f>SUM('DOE25'!L189:L192)+SUM('DOE25'!L207:L210)+SUM('DOE25'!L225:L228)-F5-G5</f>
        <v>483553.78999999992</v>
      </c>
      <c r="E5" s="244"/>
      <c r="F5" s="256">
        <f>SUM('DOE25'!J189:J192)+SUM('DOE25'!J207:J210)+SUM('DOE25'!J225:J228)</f>
        <v>2305.94</v>
      </c>
      <c r="G5" s="53">
        <f>SUM('DOE25'!K189:K192)+SUM('DOE25'!K207:K210)+SUM('DOE25'!K225:K228)</f>
        <v>340.95</v>
      </c>
      <c r="H5" s="260"/>
    </row>
    <row r="6" spans="1:9" x14ac:dyDescent="0.2">
      <c r="A6" s="32">
        <v>2100</v>
      </c>
      <c r="B6" t="s">
        <v>832</v>
      </c>
      <c r="C6" s="246">
        <f t="shared" si="0"/>
        <v>23987.949999999997</v>
      </c>
      <c r="D6" s="20">
        <f>'DOE25'!L194+'DOE25'!L212+'DOE25'!L230-F6-G6</f>
        <v>23960.449999999997</v>
      </c>
      <c r="E6" s="244"/>
      <c r="F6" s="256">
        <f>'DOE25'!J194+'DOE25'!J212+'DOE25'!J230</f>
        <v>0</v>
      </c>
      <c r="G6" s="53">
        <f>'DOE25'!K194+'DOE25'!K212+'DOE25'!K230</f>
        <v>27.5</v>
      </c>
      <c r="H6" s="260"/>
    </row>
    <row r="7" spans="1:9" x14ac:dyDescent="0.2">
      <c r="A7" s="32">
        <v>2200</v>
      </c>
      <c r="B7" t="s">
        <v>865</v>
      </c>
      <c r="C7" s="246">
        <f t="shared" si="0"/>
        <v>21689.730000000003</v>
      </c>
      <c r="D7" s="20">
        <f>'DOE25'!L195+'DOE25'!L213+'DOE25'!L231-F7-G7</f>
        <v>17187.650000000001</v>
      </c>
      <c r="E7" s="244"/>
      <c r="F7" s="256">
        <f>'DOE25'!J195+'DOE25'!J213+'DOE25'!J231</f>
        <v>4502.08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43166.660000000011</v>
      </c>
      <c r="D8" s="244"/>
      <c r="E8" s="20">
        <f>'DOE25'!L196+'DOE25'!L214+'DOE25'!L232-F8-G8-D9-D11</f>
        <v>40415.37000000001</v>
      </c>
      <c r="F8" s="256">
        <f>'DOE25'!J196+'DOE25'!J214+'DOE25'!J232</f>
        <v>0</v>
      </c>
      <c r="G8" s="53">
        <f>'DOE25'!K196+'DOE25'!K214+'DOE25'!K232</f>
        <v>2751.29</v>
      </c>
      <c r="H8" s="260"/>
    </row>
    <row r="9" spans="1:9" x14ac:dyDescent="0.2">
      <c r="A9" s="32">
        <v>2310</v>
      </c>
      <c r="B9" t="s">
        <v>849</v>
      </c>
      <c r="C9" s="246">
        <f t="shared" si="0"/>
        <v>12638.92</v>
      </c>
      <c r="D9" s="245">
        <v>12638.92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4400</v>
      </c>
      <c r="D10" s="244"/>
      <c r="E10" s="245">
        <v>4400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30872.34</v>
      </c>
      <c r="D11" s="245">
        <v>30872.34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156005.85999999996</v>
      </c>
      <c r="D12" s="20">
        <f>'DOE25'!L197+'DOE25'!L215+'DOE25'!L233-F12-G12</f>
        <v>155094.36999999997</v>
      </c>
      <c r="E12" s="244"/>
      <c r="F12" s="256">
        <f>'DOE25'!J197+'DOE25'!J215+'DOE25'!J233</f>
        <v>0</v>
      </c>
      <c r="G12" s="53">
        <f>'DOE25'!K197+'DOE25'!K215+'DOE25'!K233</f>
        <v>911.49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88.89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88.89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100493.64</v>
      </c>
      <c r="D14" s="20">
        <f>'DOE25'!L199+'DOE25'!L217+'DOE25'!L235-F14-G14</f>
        <v>100493.64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2953.14</v>
      </c>
      <c r="D15" s="20">
        <f>'DOE25'!L200+'DOE25'!L218+'DOE25'!L236-F15-G15</f>
        <v>2953.14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500259.28</v>
      </c>
      <c r="D22" s="244"/>
      <c r="E22" s="244"/>
      <c r="F22" s="256">
        <f>'DOE25'!L247+'DOE25'!L328</f>
        <v>500259.28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111837.70999999999</v>
      </c>
      <c r="D25" s="244"/>
      <c r="E25" s="244"/>
      <c r="F25" s="259"/>
      <c r="G25" s="257"/>
      <c r="H25" s="258">
        <f>'DOE25'!L252+'DOE25'!L253+'DOE25'!L333+'DOE25'!L334</f>
        <v>111837.70999999999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233.81999999999994</v>
      </c>
      <c r="D29" s="20">
        <f>'DOE25'!L350+'DOE25'!L351+'DOE25'!L352-'DOE25'!I359-F29-G29</f>
        <v>233.81999999999994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24772.77</v>
      </c>
      <c r="D31" s="20">
        <f>'DOE25'!L282+'DOE25'!L301+'DOE25'!L320+'DOE25'!L325+'DOE25'!L326+'DOE25'!L327-F31-G31</f>
        <v>22863.84</v>
      </c>
      <c r="E31" s="244"/>
      <c r="F31" s="256">
        <f>'DOE25'!J282+'DOE25'!J301+'DOE25'!J320+'DOE25'!J325+'DOE25'!J326+'DOE25'!J327</f>
        <v>1635</v>
      </c>
      <c r="G31" s="53">
        <f>'DOE25'!K282+'DOE25'!K301+'DOE25'!K320+'DOE25'!K325+'DOE25'!K326+'DOE25'!K327</f>
        <v>273.93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849851.95999999985</v>
      </c>
      <c r="E33" s="247">
        <f>SUM(E5:E31)</f>
        <v>44815.37000000001</v>
      </c>
      <c r="F33" s="247">
        <f>SUM(F5:F31)</f>
        <v>508702.30000000005</v>
      </c>
      <c r="G33" s="247">
        <f>SUM(G5:G31)</f>
        <v>4394.05</v>
      </c>
      <c r="H33" s="247">
        <f>SUM(H5:H31)</f>
        <v>111837.70999999999</v>
      </c>
    </row>
    <row r="35" spans="2:8" ht="12" thickBot="1" x14ac:dyDescent="0.25">
      <c r="B35" s="254" t="s">
        <v>878</v>
      </c>
      <c r="D35" s="255">
        <f>E33</f>
        <v>44815.37000000001</v>
      </c>
      <c r="E35" s="250"/>
    </row>
    <row r="36" spans="2:8" ht="12" thickTop="1" x14ac:dyDescent="0.2">
      <c r="B36" t="s">
        <v>846</v>
      </c>
      <c r="D36" s="20">
        <f>D33</f>
        <v>849851.95999999985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87A-F7A9-44CA-8613-345483EEFC7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 School Distict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115730.39</v>
      </c>
      <c r="D9" s="95">
        <f>'DOE25'!G9</f>
        <v>-384.13</v>
      </c>
      <c r="E9" s="95">
        <f>'DOE25'!H9</f>
        <v>-16222.45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69763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4639.28</v>
      </c>
      <c r="D12" s="95">
        <f>'DOE25'!G12</f>
        <v>334.26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17997.560000000001</v>
      </c>
      <c r="D13" s="95">
        <f>'DOE25'!G13</f>
        <v>0</v>
      </c>
      <c r="E13" s="95">
        <f>'DOE25'!H13</f>
        <v>22270.46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662.96</v>
      </c>
      <c r="D14" s="95">
        <f>'DOE25'!G14</f>
        <v>49.87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208793.19</v>
      </c>
      <c r="D19" s="41">
        <f>SUM(D9:D18)</f>
        <v>-7.1054273576010019E-15</v>
      </c>
      <c r="E19" s="41">
        <f>SUM(E9:E18)</f>
        <v>6048.0099999999984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4973.54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2395.21</v>
      </c>
      <c r="D24" s="95">
        <f>'DOE25'!G25</f>
        <v>0</v>
      </c>
      <c r="E24" s="95">
        <f>'DOE25'!H25</f>
        <v>1074.47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2395.21</v>
      </c>
      <c r="D32" s="41">
        <f>SUM(D22:D31)</f>
        <v>0</v>
      </c>
      <c r="E32" s="41">
        <f>SUM(E22:E31)</f>
        <v>6048.01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104351.26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102046.72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206397.97999999998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208793.18999999997</v>
      </c>
      <c r="D43" s="41">
        <f>D42+D32</f>
        <v>0</v>
      </c>
      <c r="E43" s="41">
        <f>E42+E32</f>
        <v>6048.01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270233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27336.48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15.9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965.74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6159.57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33511.949999999997</v>
      </c>
      <c r="D54" s="130">
        <f>SUM(D49:D53)</f>
        <v>965.74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303744.95</v>
      </c>
      <c r="D55" s="22">
        <f>D48+D54</f>
        <v>965.74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849257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849257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30533.77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30533.77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879790.77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163.19999999999999</v>
      </c>
      <c r="E80" s="95">
        <f>SUM('DOE25'!H145:H153)</f>
        <v>24772.77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29597.91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29597.91</v>
      </c>
      <c r="D83" s="131">
        <f>SUM(D77:D82)</f>
        <v>163.19999999999999</v>
      </c>
      <c r="E83" s="131">
        <f>SUM(E77:E82)</f>
        <v>24772.77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388105.5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334.26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388105.5</v>
      </c>
      <c r="D95" s="86">
        <f>SUM(D85:D94)</f>
        <v>334.26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1601239.13</v>
      </c>
      <c r="D96" s="86">
        <f>D55+D73+D83+D95</f>
        <v>1463.2</v>
      </c>
      <c r="E96" s="86">
        <f>E55+E73+E83+E95</f>
        <v>24772.77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439196.10999999993</v>
      </c>
      <c r="D101" s="24" t="s">
        <v>312</v>
      </c>
      <c r="E101" s="95">
        <f>('DOE25'!L268)+('DOE25'!L287)+('DOE25'!L306)</f>
        <v>3000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44252.7</v>
      </c>
      <c r="D102" s="24" t="s">
        <v>312</v>
      </c>
      <c r="E102" s="95">
        <f>('DOE25'!L269)+('DOE25'!L288)+('DOE25'!L307)</f>
        <v>2826.75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2751.87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486200.67999999993</v>
      </c>
      <c r="D107" s="86">
        <f>SUM(D101:D106)</f>
        <v>0</v>
      </c>
      <c r="E107" s="86">
        <f>SUM(E101:E106)</f>
        <v>5826.75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23987.949999999997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21689.730000000003</v>
      </c>
      <c r="D111" s="24" t="s">
        <v>312</v>
      </c>
      <c r="E111" s="95">
        <f>+('DOE25'!L274)+('DOE25'!L293)+('DOE25'!L312)</f>
        <v>18672.09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86677.92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156005.85999999996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88.89</v>
      </c>
      <c r="D114" s="24" t="s">
        <v>312</v>
      </c>
      <c r="E114" s="95">
        <f>+('DOE25'!L277)+('DOE25'!L296)+('DOE25'!L315)</f>
        <v>273.93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100493.64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2953.14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1463.2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391897.13</v>
      </c>
      <c r="D120" s="86">
        <f>SUM(D110:D119)</f>
        <v>1463.2</v>
      </c>
      <c r="E120" s="86">
        <f>SUM(E110:E119)</f>
        <v>18946.02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500259.28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94658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17179.71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334.26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612431.25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1490529.06</v>
      </c>
      <c r="D137" s="86">
        <f>(D107+D120+D136)</f>
        <v>1463.2</v>
      </c>
      <c r="E137" s="86">
        <f>(E107+E120+E136)</f>
        <v>24772.77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7</v>
      </c>
      <c r="C143" s="153">
        <f>'DOE25'!G480</f>
        <v>8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07/05</v>
      </c>
      <c r="C144" s="152" t="str">
        <f>'DOE25'!G481</f>
        <v>07/10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 t="str">
        <f>'DOE25'!G482</f>
        <v>08/17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662606</v>
      </c>
      <c r="C146" s="137">
        <f>'DOE25'!G483</f>
        <v>388105.5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3.38</v>
      </c>
      <c r="C147" s="137">
        <f>'DOE25'!G484</f>
        <v>2.97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189316</v>
      </c>
      <c r="C148" s="137">
        <f>'DOE25'!G485</f>
        <v>388105.5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577421.5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189316</v>
      </c>
      <c r="C151" s="137">
        <f>'DOE25'!G488</f>
        <v>388105.5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577421.5</v>
      </c>
    </row>
    <row r="152" spans="1:7" x14ac:dyDescent="0.2">
      <c r="A152" s="22" t="s">
        <v>36</v>
      </c>
      <c r="B152" s="137">
        <f>'DOE25'!F489</f>
        <v>6371.89</v>
      </c>
      <c r="C152" s="137">
        <f>'DOE25'!G489</f>
        <v>76570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82941.89</v>
      </c>
    </row>
    <row r="153" spans="1:7" x14ac:dyDescent="0.2">
      <c r="A153" s="22" t="s">
        <v>37</v>
      </c>
      <c r="B153" s="137">
        <f>'DOE25'!F490</f>
        <v>195687.89</v>
      </c>
      <c r="C153" s="137">
        <f>'DOE25'!G490</f>
        <v>464675.5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660363.39</v>
      </c>
    </row>
    <row r="154" spans="1:7" x14ac:dyDescent="0.2">
      <c r="A154" s="22" t="s">
        <v>38</v>
      </c>
      <c r="B154" s="137">
        <f>'DOE25'!F491</f>
        <v>94658</v>
      </c>
      <c r="C154" s="137">
        <f>'DOE25'!G491</f>
        <v>76300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170958</v>
      </c>
    </row>
    <row r="155" spans="1:7" x14ac:dyDescent="0.2">
      <c r="A155" s="22" t="s">
        <v>39</v>
      </c>
      <c r="B155" s="137">
        <f>'DOE25'!F492</f>
        <v>4778.92</v>
      </c>
      <c r="C155" s="137">
        <f>'DOE25'!G492</f>
        <v>5715.99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10494.91</v>
      </c>
    </row>
    <row r="156" spans="1:7" x14ac:dyDescent="0.2">
      <c r="A156" s="22" t="s">
        <v>269</v>
      </c>
      <c r="B156" s="137">
        <f>'DOE25'!F493</f>
        <v>99436.92</v>
      </c>
      <c r="C156" s="137">
        <f>'DOE25'!G493</f>
        <v>82015.990000000005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181452.91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98BB-D534-46DD-B8BC-4226F8FB420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Waterville Valley School Distict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31472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31472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442196</v>
      </c>
      <c r="D10" s="182">
        <f>ROUND((C10/$C$28)*100,1)</f>
        <v>48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47079</v>
      </c>
      <c r="D11" s="182">
        <f>ROUND((C11/$C$28)*100,1)</f>
        <v>5.0999999999999996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2752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23988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40362</v>
      </c>
      <c r="D16" s="182">
        <f t="shared" si="0"/>
        <v>4.4000000000000004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86678</v>
      </c>
      <c r="D17" s="182">
        <f t="shared" si="0"/>
        <v>9.4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156006</v>
      </c>
      <c r="D18" s="182">
        <f t="shared" si="0"/>
        <v>16.899999999999999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363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100494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2953</v>
      </c>
      <c r="D21" s="182">
        <f t="shared" si="0"/>
        <v>0.3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17180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497.26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920548.26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500259</v>
      </c>
    </row>
    <row r="30" spans="1:4" x14ac:dyDescent="0.2">
      <c r="B30" s="187" t="s">
        <v>760</v>
      </c>
      <c r="C30" s="180">
        <f>SUM(C28:C29)</f>
        <v>1420807.26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94658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270233</v>
      </c>
      <c r="D35" s="182">
        <f t="shared" ref="D35:D40" si="1">ROUND((C35/$C$41)*100,1)</f>
        <v>21.8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33511.949999999953</v>
      </c>
      <c r="D36" s="182">
        <f t="shared" si="1"/>
        <v>2.7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849257</v>
      </c>
      <c r="D37" s="182">
        <f t="shared" si="1"/>
        <v>68.599999999999994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30534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54534</v>
      </c>
      <c r="D39" s="182">
        <f t="shared" si="1"/>
        <v>4.4000000000000004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1238069.95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388106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767F-C99C-493D-B4E3-BAAFD7BDD6A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801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798</v>
      </c>
      <c r="B2" s="293"/>
      <c r="C2" s="293"/>
      <c r="D2" s="293"/>
      <c r="E2" s="293"/>
      <c r="F2" s="290" t="str">
        <f>'DOE25'!A2</f>
        <v>Waterville Valley School Distict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8" t="s">
        <v>802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66:M66"/>
    <mergeCell ref="C67:M67"/>
    <mergeCell ref="C68:M68"/>
    <mergeCell ref="C69:M69"/>
    <mergeCell ref="C87:M87"/>
    <mergeCell ref="C88:M88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1:M61"/>
    <mergeCell ref="C53:M53"/>
    <mergeCell ref="C54:M54"/>
    <mergeCell ref="C55:M55"/>
    <mergeCell ref="C56:M56"/>
    <mergeCell ref="C57:M57"/>
    <mergeCell ref="C59:M59"/>
    <mergeCell ref="C60:M60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62:M62"/>
    <mergeCell ref="C63:M63"/>
    <mergeCell ref="C18:M18"/>
    <mergeCell ref="C19:M19"/>
    <mergeCell ref="C52:M52"/>
    <mergeCell ref="C50:M50"/>
    <mergeCell ref="C47:M47"/>
    <mergeCell ref="C48:M48"/>
    <mergeCell ref="C49:M49"/>
    <mergeCell ref="C51:M51"/>
    <mergeCell ref="C5:M5"/>
    <mergeCell ref="C6:M6"/>
    <mergeCell ref="C7:M7"/>
    <mergeCell ref="C8:M8"/>
    <mergeCell ref="A2:E2"/>
    <mergeCell ref="C20:M20"/>
    <mergeCell ref="C30:M30"/>
    <mergeCell ref="C31:M31"/>
    <mergeCell ref="P31:Z31"/>
    <mergeCell ref="AC31:AM31"/>
    <mergeCell ref="AC30:AM30"/>
    <mergeCell ref="C10:M10"/>
    <mergeCell ref="C11:M11"/>
    <mergeCell ref="C12:M12"/>
    <mergeCell ref="C29:M29"/>
    <mergeCell ref="C25:M25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9:M9"/>
    <mergeCell ref="P32:Z32"/>
    <mergeCell ref="P30:Z30"/>
    <mergeCell ref="CP29:CZ29"/>
    <mergeCell ref="DC29:DM29"/>
    <mergeCell ref="DP29:DZ29"/>
    <mergeCell ref="EC29:EM29"/>
    <mergeCell ref="CC30:CM30"/>
    <mergeCell ref="BC29:BM29"/>
    <mergeCell ref="BP29:BZ29"/>
    <mergeCell ref="CC29:CM29"/>
    <mergeCell ref="BC30:BM30"/>
    <mergeCell ref="BP30:BZ30"/>
    <mergeCell ref="AP30:AZ30"/>
    <mergeCell ref="C33:M33"/>
    <mergeCell ref="C37:M37"/>
    <mergeCell ref="C38:M38"/>
    <mergeCell ref="AC32:AM32"/>
    <mergeCell ref="AP32:AZ32"/>
    <mergeCell ref="AC38:AM38"/>
    <mergeCell ref="AP38:AZ38"/>
    <mergeCell ref="P38:Z38"/>
    <mergeCell ref="AP31:AZ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CC31:CM31"/>
    <mergeCell ref="CP31:CZ31"/>
    <mergeCell ref="IC30:IM30"/>
    <mergeCell ref="IP30:IV30"/>
    <mergeCell ref="IC29:IM29"/>
    <mergeCell ref="IC31:IM31"/>
    <mergeCell ref="GP31:GZ31"/>
    <mergeCell ref="HC31:HM31"/>
    <mergeCell ref="HP31:HZ31"/>
    <mergeCell ref="FP30:FZ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BC31:BM31"/>
    <mergeCell ref="BC32:BM32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GC32:GM32"/>
    <mergeCell ref="GP32:GZ32"/>
    <mergeCell ref="FC32:FM32"/>
    <mergeCell ref="BC39:BM39"/>
    <mergeCell ref="BP31:BZ31"/>
    <mergeCell ref="BP38:BZ38"/>
    <mergeCell ref="BP32:BZ32"/>
    <mergeCell ref="BC38:BM38"/>
    <mergeCell ref="DC31:DM31"/>
    <mergeCell ref="DP31:DZ31"/>
    <mergeCell ref="CC38:CM38"/>
    <mergeCell ref="CC32:CM32"/>
    <mergeCell ref="CP38:CZ38"/>
    <mergeCell ref="DC38:DM38"/>
    <mergeCell ref="HC32:HM32"/>
    <mergeCell ref="DC32:DM32"/>
    <mergeCell ref="DP32:DZ32"/>
    <mergeCell ref="EC32:EM32"/>
    <mergeCell ref="EP32:EZ32"/>
    <mergeCell ref="FP32:FZ32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FC40:FM40"/>
    <mergeCell ref="FP40:FZ40"/>
    <mergeCell ref="CC40:CM40"/>
    <mergeCell ref="CP40:CZ40"/>
    <mergeCell ref="DC40:DM40"/>
    <mergeCell ref="EP40:EZ40"/>
    <mergeCell ref="DP40:DZ40"/>
    <mergeCell ref="C44:M44"/>
    <mergeCell ref="C43:M43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2011-04-13T17:56:02Z</cp:lastPrinted>
  <dcterms:created xsi:type="dcterms:W3CDTF">1997-12-04T19:04:30Z</dcterms:created>
  <dcterms:modified xsi:type="dcterms:W3CDTF">2025-01-16T15:39:39Z</dcterms:modified>
</cp:coreProperties>
</file>