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E2B9C4D-D30C-400C-AE92-FC1220F09EA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E7D23DF5-95BF-4C78-91AA-0D1B705F54E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L198" i="1"/>
  <c r="L216" i="1"/>
  <c r="L234" i="1"/>
  <c r="E13" i="13"/>
  <c r="F16" i="13"/>
  <c r="G16" i="13"/>
  <c r="L201" i="1"/>
  <c r="L219" i="1"/>
  <c r="L237" i="1"/>
  <c r="E16" i="13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F6" i="13"/>
  <c r="G6" i="13"/>
  <c r="L194" i="1"/>
  <c r="L212" i="1"/>
  <c r="L230" i="1"/>
  <c r="F7" i="13"/>
  <c r="G7" i="13"/>
  <c r="L195" i="1"/>
  <c r="L213" i="1"/>
  <c r="L231" i="1"/>
  <c r="F12" i="13"/>
  <c r="G12" i="13"/>
  <c r="L197" i="1"/>
  <c r="L215" i="1"/>
  <c r="L233" i="1"/>
  <c r="F14" i="13"/>
  <c r="G14" i="13"/>
  <c r="L199" i="1"/>
  <c r="L217" i="1"/>
  <c r="L235" i="1"/>
  <c r="D14" i="13"/>
  <c r="C14" i="13"/>
  <c r="F15" i="13"/>
  <c r="G15" i="13"/>
  <c r="L200" i="1"/>
  <c r="L218" i="1"/>
  <c r="L236" i="1"/>
  <c r="F17" i="13"/>
  <c r="G17" i="13"/>
  <c r="L243" i="1"/>
  <c r="D17" i="13"/>
  <c r="C17" i="13"/>
  <c r="F18" i="13"/>
  <c r="G18" i="13"/>
  <c r="L244" i="1"/>
  <c r="F19" i="13"/>
  <c r="G19" i="13"/>
  <c r="L245" i="1"/>
  <c r="D19" i="13"/>
  <c r="C19" i="13"/>
  <c r="F29" i="13"/>
  <c r="G29" i="13"/>
  <c r="L350" i="1"/>
  <c r="L351" i="1"/>
  <c r="L352" i="1"/>
  <c r="I359" i="1"/>
  <c r="D29" i="13"/>
  <c r="C29" i="13"/>
  <c r="J282" i="1"/>
  <c r="J301" i="1"/>
  <c r="J320" i="1"/>
  <c r="F31" i="13"/>
  <c r="K282" i="1"/>
  <c r="K301" i="1"/>
  <c r="K320" i="1"/>
  <c r="G31" i="13"/>
  <c r="G33" i="13"/>
  <c r="L268" i="1"/>
  <c r="L269" i="1"/>
  <c r="L270" i="1"/>
  <c r="L271" i="1"/>
  <c r="L273" i="1"/>
  <c r="L274" i="1"/>
  <c r="L275" i="1"/>
  <c r="L276" i="1"/>
  <c r="L277" i="1"/>
  <c r="L278" i="1"/>
  <c r="L279" i="1"/>
  <c r="L280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L252" i="1"/>
  <c r="L253" i="1"/>
  <c r="L333" i="1"/>
  <c r="L334" i="1"/>
  <c r="H25" i="13"/>
  <c r="L247" i="1"/>
  <c r="L328" i="1"/>
  <c r="F22" i="13"/>
  <c r="C16" i="13"/>
  <c r="C11" i="13"/>
  <c r="C10" i="13"/>
  <c r="C9" i="13"/>
  <c r="L353" i="1"/>
  <c r="L354" i="1"/>
  <c r="B4" i="12"/>
  <c r="B36" i="12"/>
  <c r="C36" i="12"/>
  <c r="B40" i="12"/>
  <c r="C40" i="12"/>
  <c r="B27" i="12"/>
  <c r="C27" i="12"/>
  <c r="B31" i="12"/>
  <c r="C31" i="12"/>
  <c r="A31" i="12"/>
  <c r="B9" i="12"/>
  <c r="B13" i="12"/>
  <c r="C9" i="12"/>
  <c r="C13" i="12"/>
  <c r="B18" i="12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3" i="1"/>
  <c r="L395" i="1"/>
  <c r="L396" i="1"/>
  <c r="L397" i="1"/>
  <c r="L398" i="1"/>
  <c r="L399" i="1"/>
  <c r="C132" i="2"/>
  <c r="L258" i="1"/>
  <c r="J52" i="1"/>
  <c r="G48" i="2"/>
  <c r="G51" i="2"/>
  <c r="G53" i="2"/>
  <c r="G54" i="2"/>
  <c r="F2" i="11"/>
  <c r="L603" i="1"/>
  <c r="H653" i="1"/>
  <c r="L602" i="1"/>
  <c r="G653" i="1"/>
  <c r="L601" i="1"/>
  <c r="F653" i="1"/>
  <c r="C40" i="10"/>
  <c r="F52" i="1"/>
  <c r="G52" i="1"/>
  <c r="H52" i="1"/>
  <c r="I52" i="1"/>
  <c r="C35" i="10"/>
  <c r="F71" i="1"/>
  <c r="F86" i="1"/>
  <c r="F103" i="1"/>
  <c r="F104" i="1"/>
  <c r="G103" i="1"/>
  <c r="G104" i="1"/>
  <c r="H71" i="1"/>
  <c r="H86" i="1"/>
  <c r="H103" i="1"/>
  <c r="H104" i="1"/>
  <c r="I103" i="1"/>
  <c r="I104" i="1"/>
  <c r="J103" i="1"/>
  <c r="J104" i="1"/>
  <c r="F113" i="1"/>
  <c r="F128" i="1"/>
  <c r="F132" i="1"/>
  <c r="G128" i="1"/>
  <c r="G113" i="1"/>
  <c r="G132" i="1"/>
  <c r="H113" i="1"/>
  <c r="H128" i="1"/>
  <c r="H132" i="1"/>
  <c r="I113" i="1"/>
  <c r="I128" i="1"/>
  <c r="I132" i="1"/>
  <c r="J113" i="1"/>
  <c r="J128" i="1"/>
  <c r="J132" i="1"/>
  <c r="C38" i="10"/>
  <c r="I139" i="1"/>
  <c r="I154" i="1"/>
  <c r="I161" i="1"/>
  <c r="I169" i="1"/>
  <c r="I175" i="1"/>
  <c r="I180" i="1"/>
  <c r="I184" i="1"/>
  <c r="I185" i="1"/>
  <c r="G620" i="1"/>
  <c r="H620" i="1"/>
  <c r="J620" i="1"/>
  <c r="F139" i="1"/>
  <c r="F154" i="1"/>
  <c r="F161" i="1"/>
  <c r="G139" i="1"/>
  <c r="G154" i="1"/>
  <c r="G161" i="1"/>
  <c r="H139" i="1"/>
  <c r="H154" i="1"/>
  <c r="H161" i="1"/>
  <c r="C10" i="10"/>
  <c r="C11" i="10"/>
  <c r="C12" i="10"/>
  <c r="C13" i="10"/>
  <c r="C15" i="10"/>
  <c r="C16" i="10"/>
  <c r="C17" i="10"/>
  <c r="C18" i="10"/>
  <c r="C19" i="10"/>
  <c r="C20" i="10"/>
  <c r="C21" i="10"/>
  <c r="L242" i="1"/>
  <c r="L324" i="1"/>
  <c r="C23" i="10"/>
  <c r="L246" i="1"/>
  <c r="C24" i="10"/>
  <c r="C25" i="10"/>
  <c r="L260" i="1"/>
  <c r="L261" i="1"/>
  <c r="L341" i="1"/>
  <c r="L342" i="1"/>
  <c r="C26" i="10"/>
  <c r="I655" i="1"/>
  <c r="L203" i="1"/>
  <c r="L282" i="1"/>
  <c r="F650" i="1"/>
  <c r="L221" i="1"/>
  <c r="G650" i="1"/>
  <c r="L239" i="1"/>
  <c r="H650" i="1"/>
  <c r="I650" i="1"/>
  <c r="F652" i="1"/>
  <c r="G652" i="1"/>
  <c r="H652" i="1"/>
  <c r="I652" i="1"/>
  <c r="F651" i="1"/>
  <c r="G651" i="1"/>
  <c r="H651" i="1"/>
  <c r="I651" i="1"/>
  <c r="I653" i="1"/>
  <c r="I654" i="1"/>
  <c r="I659" i="1"/>
  <c r="I660" i="1"/>
  <c r="I662" i="1"/>
  <c r="C7" i="10"/>
  <c r="G654" i="1"/>
  <c r="H654" i="1"/>
  <c r="C6" i="10"/>
  <c r="C5" i="10"/>
  <c r="F654" i="1"/>
  <c r="F662" i="1"/>
  <c r="C4" i="10"/>
  <c r="C42" i="10"/>
  <c r="C32" i="10"/>
  <c r="L366" i="1"/>
  <c r="L367" i="1"/>
  <c r="L368" i="1"/>
  <c r="L369" i="1"/>
  <c r="L370" i="1"/>
  <c r="L371" i="1"/>
  <c r="L372" i="1"/>
  <c r="C29" i="10"/>
  <c r="B2" i="10"/>
  <c r="L336" i="1"/>
  <c r="L337" i="1"/>
  <c r="L338" i="1"/>
  <c r="L339" i="1"/>
  <c r="L343" i="1"/>
  <c r="K343" i="1"/>
  <c r="L511" i="1"/>
  <c r="F539" i="1"/>
  <c r="L512" i="1"/>
  <c r="F540" i="1"/>
  <c r="L513" i="1"/>
  <c r="F541" i="1"/>
  <c r="L516" i="1"/>
  <c r="G539" i="1"/>
  <c r="L517" i="1"/>
  <c r="G540" i="1"/>
  <c r="L518" i="1"/>
  <c r="G541" i="1"/>
  <c r="G542" i="1"/>
  <c r="L521" i="1"/>
  <c r="H539" i="1"/>
  <c r="L522" i="1"/>
  <c r="H540" i="1"/>
  <c r="L523" i="1"/>
  <c r="H541" i="1"/>
  <c r="H542" i="1"/>
  <c r="L526" i="1"/>
  <c r="I539" i="1"/>
  <c r="L527" i="1"/>
  <c r="I540" i="1"/>
  <c r="L528" i="1"/>
  <c r="I541" i="1"/>
  <c r="L531" i="1"/>
  <c r="J539" i="1"/>
  <c r="L532" i="1"/>
  <c r="J540" i="1"/>
  <c r="L533" i="1"/>
  <c r="J541" i="1"/>
  <c r="J542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C10" i="2"/>
  <c r="D10" i="2"/>
  <c r="E10" i="2"/>
  <c r="F10" i="2"/>
  <c r="I432" i="1"/>
  <c r="J10" i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D19" i="2"/>
  <c r="F19" i="2"/>
  <c r="C22" i="2"/>
  <c r="D22" i="2"/>
  <c r="E22" i="2"/>
  <c r="F22" i="2"/>
  <c r="I440" i="1"/>
  <c r="J23" i="1"/>
  <c r="C23" i="2"/>
  <c r="D23" i="2"/>
  <c r="E23" i="2"/>
  <c r="F23" i="2"/>
  <c r="I441" i="1"/>
  <c r="J24" i="1"/>
  <c r="G23" i="2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E32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C41" i="2"/>
  <c r="D41" i="2"/>
  <c r="E41" i="2"/>
  <c r="F41" i="2"/>
  <c r="D42" i="2"/>
  <c r="F42" i="2"/>
  <c r="C48" i="2"/>
  <c r="D48" i="2"/>
  <c r="E48" i="2"/>
  <c r="F48" i="2"/>
  <c r="C49" i="2"/>
  <c r="E49" i="2"/>
  <c r="C50" i="2"/>
  <c r="E50" i="2"/>
  <c r="C51" i="2"/>
  <c r="D51" i="2"/>
  <c r="E51" i="2"/>
  <c r="F51" i="2"/>
  <c r="D52" i="2"/>
  <c r="C53" i="2"/>
  <c r="D53" i="2"/>
  <c r="E53" i="2"/>
  <c r="E54" i="2"/>
  <c r="E55" i="2"/>
  <c r="F53" i="2"/>
  <c r="C58" i="2"/>
  <c r="C59" i="2"/>
  <c r="C61" i="2"/>
  <c r="D61" i="2"/>
  <c r="E61" i="2"/>
  <c r="E62" i="2"/>
  <c r="F61" i="2"/>
  <c r="G61" i="2"/>
  <c r="G62" i="2"/>
  <c r="D62" i="2"/>
  <c r="F62" i="2"/>
  <c r="C64" i="2"/>
  <c r="F64" i="2"/>
  <c r="C65" i="2"/>
  <c r="C66" i="2"/>
  <c r="C67" i="2"/>
  <c r="C68" i="2"/>
  <c r="C69" i="2"/>
  <c r="C70" i="2"/>
  <c r="C71" i="2"/>
  <c r="C72" i="2"/>
  <c r="C62" i="2"/>
  <c r="C73" i="2"/>
  <c r="C54" i="2"/>
  <c r="C55" i="2"/>
  <c r="C77" i="2"/>
  <c r="C79" i="2"/>
  <c r="C80" i="2"/>
  <c r="C81" i="2"/>
  <c r="C82" i="2"/>
  <c r="C83" i="2"/>
  <c r="C85" i="2"/>
  <c r="C86" i="2"/>
  <c r="C89" i="2"/>
  <c r="C90" i="2"/>
  <c r="C91" i="2"/>
  <c r="C92" i="2"/>
  <c r="C93" i="2"/>
  <c r="C94" i="2"/>
  <c r="C95" i="2"/>
  <c r="C96" i="2"/>
  <c r="F65" i="2"/>
  <c r="E68" i="2"/>
  <c r="F68" i="2"/>
  <c r="D69" i="2"/>
  <c r="D70" i="2"/>
  <c r="E69" i="2"/>
  <c r="F69" i="2"/>
  <c r="G69" i="2"/>
  <c r="E70" i="2"/>
  <c r="G70" i="2"/>
  <c r="G73" i="2"/>
  <c r="G55" i="2"/>
  <c r="G88" i="2"/>
  <c r="G89" i="2"/>
  <c r="G90" i="2"/>
  <c r="G95" i="2"/>
  <c r="G96" i="2"/>
  <c r="D71" i="2"/>
  <c r="E71" i="2"/>
  <c r="E72" i="2"/>
  <c r="D77" i="2"/>
  <c r="E77" i="2"/>
  <c r="F77" i="2"/>
  <c r="E79" i="2"/>
  <c r="F79" i="2"/>
  <c r="D80" i="2"/>
  <c r="E80" i="2"/>
  <c r="F80" i="2"/>
  <c r="D81" i="2"/>
  <c r="E81" i="2"/>
  <c r="F81" i="2"/>
  <c r="D83" i="2"/>
  <c r="F83" i="2"/>
  <c r="F85" i="2"/>
  <c r="F86" i="2"/>
  <c r="D88" i="2"/>
  <c r="E88" i="2"/>
  <c r="F88" i="2"/>
  <c r="D89" i="2"/>
  <c r="E89" i="2"/>
  <c r="F89" i="2"/>
  <c r="D90" i="2"/>
  <c r="E90" i="2"/>
  <c r="D91" i="2"/>
  <c r="E91" i="2"/>
  <c r="F91" i="2"/>
  <c r="D92" i="2"/>
  <c r="E92" i="2"/>
  <c r="F92" i="2"/>
  <c r="D93" i="2"/>
  <c r="E93" i="2"/>
  <c r="F93" i="2"/>
  <c r="D94" i="2"/>
  <c r="E94" i="2"/>
  <c r="E95" i="2"/>
  <c r="E73" i="2"/>
  <c r="E83" i="2"/>
  <c r="E96" i="2"/>
  <c r="F94" i="2"/>
  <c r="C101" i="2"/>
  <c r="E101" i="2"/>
  <c r="C102" i="2"/>
  <c r="E102" i="2"/>
  <c r="C103" i="2"/>
  <c r="E103" i="2"/>
  <c r="C104" i="2"/>
  <c r="E104" i="2"/>
  <c r="C105" i="2"/>
  <c r="E105" i="2"/>
  <c r="E106" i="2"/>
  <c r="E107" i="2"/>
  <c r="E110" i="2"/>
  <c r="E111" i="2"/>
  <c r="E112" i="2"/>
  <c r="E113" i="2"/>
  <c r="E114" i="2"/>
  <c r="E115" i="2"/>
  <c r="E116" i="2"/>
  <c r="E117" i="2"/>
  <c r="E120" i="2"/>
  <c r="E122" i="2"/>
  <c r="E126" i="2"/>
  <c r="E127" i="2"/>
  <c r="E129" i="2"/>
  <c r="E134" i="2"/>
  <c r="E135" i="2"/>
  <c r="E136" i="2"/>
  <c r="E137" i="2"/>
  <c r="C106" i="2"/>
  <c r="C107" i="2"/>
  <c r="D107" i="2"/>
  <c r="F107" i="2"/>
  <c r="G107" i="2"/>
  <c r="C110" i="2"/>
  <c r="C111" i="2"/>
  <c r="C112" i="2"/>
  <c r="C113" i="2"/>
  <c r="C114" i="2"/>
  <c r="C115" i="2"/>
  <c r="C116" i="2"/>
  <c r="C117" i="2"/>
  <c r="D119" i="2"/>
  <c r="D120" i="2"/>
  <c r="F120" i="2"/>
  <c r="G120" i="2"/>
  <c r="C122" i="2"/>
  <c r="F122" i="2"/>
  <c r="D126" i="2"/>
  <c r="F126" i="2"/>
  <c r="F136" i="2"/>
  <c r="F137" i="2"/>
  <c r="K411" i="1"/>
  <c r="K419" i="1"/>
  <c r="K425" i="1"/>
  <c r="K426" i="1"/>
  <c r="G126" i="2"/>
  <c r="G136" i="2"/>
  <c r="G137" i="2"/>
  <c r="L255" i="1"/>
  <c r="C127" i="2"/>
  <c r="L256" i="1"/>
  <c r="C128" i="2"/>
  <c r="L257" i="1"/>
  <c r="C129" i="2"/>
  <c r="C134" i="2"/>
  <c r="C135" i="2"/>
  <c r="D136" i="2"/>
  <c r="D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/>
  <c r="G490" i="1"/>
  <c r="C153" i="2"/>
  <c r="H490" i="1"/>
  <c r="D153" i="2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F19" i="1"/>
  <c r="G19" i="1"/>
  <c r="H19" i="1"/>
  <c r="I19" i="1"/>
  <c r="F33" i="1"/>
  <c r="G33" i="1"/>
  <c r="H33" i="1"/>
  <c r="I33" i="1"/>
  <c r="F43" i="1"/>
  <c r="G43" i="1"/>
  <c r="H43" i="1"/>
  <c r="I43" i="1"/>
  <c r="G44" i="1"/>
  <c r="I44" i="1"/>
  <c r="F169" i="1"/>
  <c r="F175" i="1"/>
  <c r="F180" i="1"/>
  <c r="F184" i="1"/>
  <c r="G175" i="1"/>
  <c r="G180" i="1"/>
  <c r="G184" i="1"/>
  <c r="H175" i="1"/>
  <c r="H180" i="1"/>
  <c r="H184" i="1"/>
  <c r="J175" i="1"/>
  <c r="J184" i="1"/>
  <c r="J185" i="1"/>
  <c r="F203" i="1"/>
  <c r="G203" i="1"/>
  <c r="G221" i="1"/>
  <c r="G239" i="1"/>
  <c r="G248" i="1"/>
  <c r="G249" i="1"/>
  <c r="G263" i="1"/>
  <c r="H203" i="1"/>
  <c r="I203" i="1"/>
  <c r="I221" i="1"/>
  <c r="I239" i="1"/>
  <c r="I248" i="1"/>
  <c r="I249" i="1"/>
  <c r="I263" i="1"/>
  <c r="J203" i="1"/>
  <c r="K203" i="1"/>
  <c r="K221" i="1"/>
  <c r="K239" i="1"/>
  <c r="K248" i="1"/>
  <c r="K249" i="1"/>
  <c r="K263" i="1"/>
  <c r="F221" i="1"/>
  <c r="H221" i="1"/>
  <c r="J221" i="1"/>
  <c r="F239" i="1"/>
  <c r="H239" i="1"/>
  <c r="J239" i="1"/>
  <c r="F248" i="1"/>
  <c r="H248" i="1"/>
  <c r="J248" i="1"/>
  <c r="L248" i="1"/>
  <c r="L249" i="1"/>
  <c r="F249" i="1"/>
  <c r="J249" i="1"/>
  <c r="L262" i="1"/>
  <c r="F263" i="1"/>
  <c r="J263" i="1"/>
  <c r="F282" i="1"/>
  <c r="G282" i="1"/>
  <c r="G301" i="1"/>
  <c r="G320" i="1"/>
  <c r="G329" i="1"/>
  <c r="G330" i="1"/>
  <c r="G344" i="1"/>
  <c r="H282" i="1"/>
  <c r="H301" i="1"/>
  <c r="H320" i="1"/>
  <c r="H329" i="1"/>
  <c r="H330" i="1"/>
  <c r="H344" i="1"/>
  <c r="I282" i="1"/>
  <c r="I301" i="1"/>
  <c r="I320" i="1"/>
  <c r="I329" i="1"/>
  <c r="I330" i="1"/>
  <c r="I344" i="1"/>
  <c r="F301" i="1"/>
  <c r="F320" i="1"/>
  <c r="F329" i="1"/>
  <c r="J329" i="1"/>
  <c r="K329" i="1"/>
  <c r="L329" i="1"/>
  <c r="K330" i="1"/>
  <c r="K344" i="1"/>
  <c r="F330" i="1"/>
  <c r="F344" i="1"/>
  <c r="J330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5" i="1"/>
  <c r="L406" i="1"/>
  <c r="L407" i="1"/>
  <c r="L408" i="1"/>
  <c r="L409" i="1"/>
  <c r="L410" i="1"/>
  <c r="L411" i="1"/>
  <c r="F411" i="1"/>
  <c r="G411" i="1"/>
  <c r="H411" i="1"/>
  <c r="I411" i="1"/>
  <c r="J411" i="1"/>
  <c r="L413" i="1"/>
  <c r="L414" i="1"/>
  <c r="L415" i="1"/>
  <c r="L416" i="1"/>
  <c r="L417" i="1"/>
  <c r="L418" i="1"/>
  <c r="L419" i="1"/>
  <c r="F419" i="1"/>
  <c r="G419" i="1"/>
  <c r="H419" i="1"/>
  <c r="I419" i="1"/>
  <c r="J419" i="1"/>
  <c r="L421" i="1"/>
  <c r="L422" i="1"/>
  <c r="L423" i="1"/>
  <c r="L424" i="1"/>
  <c r="L425" i="1"/>
  <c r="F425" i="1"/>
  <c r="G425" i="1"/>
  <c r="H425" i="1"/>
  <c r="I425" i="1"/>
  <c r="J425" i="1"/>
  <c r="F426" i="1"/>
  <c r="G426" i="1"/>
  <c r="H426" i="1"/>
  <c r="I426" i="1"/>
  <c r="J426" i="1"/>
  <c r="F438" i="1"/>
  <c r="G438" i="1"/>
  <c r="H438" i="1"/>
  <c r="I438" i="1"/>
  <c r="F444" i="1"/>
  <c r="G444" i="1"/>
  <c r="H444" i="1"/>
  <c r="I444" i="1"/>
  <c r="F450" i="1"/>
  <c r="G450" i="1"/>
  <c r="H450" i="1"/>
  <c r="I450" i="1"/>
  <c r="F451" i="1"/>
  <c r="G451" i="1"/>
  <c r="H451" i="1"/>
  <c r="I451" i="1"/>
  <c r="F460" i="1"/>
  <c r="G460" i="1"/>
  <c r="H460" i="1"/>
  <c r="I460" i="1"/>
  <c r="J460" i="1"/>
  <c r="J464" i="1"/>
  <c r="J466" i="1"/>
  <c r="H616" i="1"/>
  <c r="F464" i="1"/>
  <c r="G464" i="1"/>
  <c r="G466" i="1"/>
  <c r="H613" i="1"/>
  <c r="H464" i="1"/>
  <c r="I464" i="1"/>
  <c r="I466" i="1"/>
  <c r="H615" i="1"/>
  <c r="G615" i="1"/>
  <c r="J615" i="1"/>
  <c r="H46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J519" i="1"/>
  <c r="J524" i="1"/>
  <c r="J529" i="1"/>
  <c r="J534" i="1"/>
  <c r="J535" i="1"/>
  <c r="K514" i="1"/>
  <c r="L514" i="1"/>
  <c r="F519" i="1"/>
  <c r="G519" i="1"/>
  <c r="H519" i="1"/>
  <c r="I519" i="1"/>
  <c r="K519" i="1"/>
  <c r="L519" i="1"/>
  <c r="F524" i="1"/>
  <c r="G524" i="1"/>
  <c r="H524" i="1"/>
  <c r="I524" i="1"/>
  <c r="K524" i="1"/>
  <c r="L524" i="1"/>
  <c r="F529" i="1"/>
  <c r="G529" i="1"/>
  <c r="H529" i="1"/>
  <c r="I529" i="1"/>
  <c r="K529" i="1"/>
  <c r="L529" i="1"/>
  <c r="F534" i="1"/>
  <c r="G534" i="1"/>
  <c r="H534" i="1"/>
  <c r="I534" i="1"/>
  <c r="K534" i="1"/>
  <c r="L534" i="1"/>
  <c r="G535" i="1"/>
  <c r="I535" i="1"/>
  <c r="K535" i="1"/>
  <c r="L547" i="1"/>
  <c r="L548" i="1"/>
  <c r="L549" i="1"/>
  <c r="L550" i="1"/>
  <c r="F550" i="1"/>
  <c r="G550" i="1"/>
  <c r="G555" i="1"/>
  <c r="G560" i="1"/>
  <c r="G561" i="1"/>
  <c r="H550" i="1"/>
  <c r="I550" i="1"/>
  <c r="I555" i="1"/>
  <c r="I560" i="1"/>
  <c r="I561" i="1"/>
  <c r="J550" i="1"/>
  <c r="K550" i="1"/>
  <c r="K555" i="1"/>
  <c r="K560" i="1"/>
  <c r="K561" i="1"/>
  <c r="L552" i="1"/>
  <c r="L553" i="1"/>
  <c r="L554" i="1"/>
  <c r="L555" i="1"/>
  <c r="F555" i="1"/>
  <c r="H555" i="1"/>
  <c r="J555" i="1"/>
  <c r="L557" i="1"/>
  <c r="L558" i="1"/>
  <c r="L559" i="1"/>
  <c r="L560" i="1"/>
  <c r="F560" i="1"/>
  <c r="H560" i="1"/>
  <c r="J560" i="1"/>
  <c r="F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J588" i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L604" i="1"/>
  <c r="G607" i="1"/>
  <c r="G608" i="1"/>
  <c r="H608" i="1"/>
  <c r="J608" i="1"/>
  <c r="G609" i="1"/>
  <c r="G610" i="1"/>
  <c r="H610" i="1"/>
  <c r="J610" i="1"/>
  <c r="G612" i="1"/>
  <c r="G613" i="1"/>
  <c r="G614" i="1"/>
  <c r="H614" i="1"/>
  <c r="J614" i="1"/>
  <c r="H617" i="1"/>
  <c r="H618" i="1"/>
  <c r="H619" i="1"/>
  <c r="H621" i="1"/>
  <c r="H622" i="1"/>
  <c r="H623" i="1"/>
  <c r="G624" i="1"/>
  <c r="H624" i="1"/>
  <c r="J624" i="1"/>
  <c r="H625" i="1"/>
  <c r="G626" i="1"/>
  <c r="H626" i="1"/>
  <c r="J626" i="1"/>
  <c r="H627" i="1"/>
  <c r="H628" i="1"/>
  <c r="G629" i="1"/>
  <c r="H629" i="1"/>
  <c r="J629" i="1"/>
  <c r="G630" i="1"/>
  <c r="H630" i="1"/>
  <c r="J630" i="1"/>
  <c r="G631" i="1"/>
  <c r="H631" i="1"/>
  <c r="J631" i="1"/>
  <c r="G632" i="1"/>
  <c r="H632" i="1"/>
  <c r="J632" i="1"/>
  <c r="G633" i="1"/>
  <c r="H633" i="1"/>
  <c r="J633" i="1"/>
  <c r="G634" i="1"/>
  <c r="H634" i="1"/>
  <c r="J634" i="1"/>
  <c r="G635" i="1"/>
  <c r="H635" i="1"/>
  <c r="J635" i="1"/>
  <c r="H637" i="1"/>
  <c r="H638" i="1"/>
  <c r="G639" i="1"/>
  <c r="H639" i="1"/>
  <c r="J639" i="1"/>
  <c r="G640" i="1"/>
  <c r="H640" i="1"/>
  <c r="J640" i="1"/>
  <c r="G641" i="1"/>
  <c r="H641" i="1"/>
  <c r="J641" i="1"/>
  <c r="G642" i="1"/>
  <c r="H642" i="1"/>
  <c r="G643" i="1"/>
  <c r="H643" i="1"/>
  <c r="J643" i="1"/>
  <c r="G644" i="1"/>
  <c r="H644" i="1"/>
  <c r="J644" i="1"/>
  <c r="G645" i="1"/>
  <c r="H645" i="1"/>
  <c r="J645" i="1"/>
  <c r="G156" i="2"/>
  <c r="G151" i="2"/>
  <c r="G149" i="2"/>
  <c r="D73" i="2"/>
  <c r="F70" i="2"/>
  <c r="F73" i="2"/>
  <c r="E42" i="2"/>
  <c r="E43" i="2"/>
  <c r="C42" i="2"/>
  <c r="C43" i="2"/>
  <c r="F32" i="2"/>
  <c r="D32" i="2"/>
  <c r="D43" i="2"/>
  <c r="G152" i="2"/>
  <c r="G150" i="2"/>
  <c r="G148" i="2"/>
  <c r="D95" i="2"/>
  <c r="F95" i="2"/>
  <c r="F54" i="2"/>
  <c r="D54" i="2"/>
  <c r="E19" i="2"/>
  <c r="C19" i="2"/>
  <c r="A13" i="12"/>
  <c r="D18" i="13"/>
  <c r="C18" i="13"/>
  <c r="D15" i="13"/>
  <c r="C15" i="13"/>
  <c r="D12" i="13"/>
  <c r="C12" i="13"/>
  <c r="D6" i="13"/>
  <c r="C6" i="13"/>
  <c r="E8" i="13"/>
  <c r="C8" i="13"/>
  <c r="G37" i="2"/>
  <c r="G22" i="2"/>
  <c r="G32" i="2"/>
  <c r="J33" i="1"/>
  <c r="C22" i="13"/>
  <c r="C25" i="13"/>
  <c r="H33" i="13"/>
  <c r="L561" i="1"/>
  <c r="L426" i="1"/>
  <c r="G628" i="1"/>
  <c r="J628" i="1"/>
  <c r="G153" i="2"/>
  <c r="I542" i="1"/>
  <c r="K540" i="1"/>
  <c r="G621" i="1"/>
  <c r="J621" i="1"/>
  <c r="G636" i="1"/>
  <c r="G9" i="2"/>
  <c r="C27" i="10"/>
  <c r="C28" i="10"/>
  <c r="C30" i="10"/>
  <c r="G625" i="1"/>
  <c r="J625" i="1"/>
  <c r="F55" i="2"/>
  <c r="F96" i="2"/>
  <c r="D55" i="2"/>
  <c r="D96" i="2"/>
  <c r="F43" i="2"/>
  <c r="K541" i="1"/>
  <c r="A22" i="12"/>
  <c r="J638" i="1"/>
  <c r="K588" i="1"/>
  <c r="G637" i="1"/>
  <c r="J637" i="1"/>
  <c r="H535" i="1"/>
  <c r="L535" i="1"/>
  <c r="F535" i="1"/>
  <c r="F542" i="1"/>
  <c r="K539" i="1"/>
  <c r="K542" i="1"/>
  <c r="F466" i="1"/>
  <c r="H612" i="1"/>
  <c r="J612" i="1"/>
  <c r="J613" i="1"/>
  <c r="G40" i="2"/>
  <c r="G42" i="2"/>
  <c r="G43" i="2"/>
  <c r="J43" i="1"/>
  <c r="J19" i="1"/>
  <c r="G611" i="1"/>
  <c r="G10" i="2"/>
  <c r="G19" i="2"/>
  <c r="L400" i="1"/>
  <c r="C131" i="2"/>
  <c r="C133" i="2"/>
  <c r="C136" i="2"/>
  <c r="L330" i="1"/>
  <c r="L344" i="1"/>
  <c r="G623" i="1"/>
  <c r="J623" i="1"/>
  <c r="F33" i="13"/>
  <c r="D31" i="13"/>
  <c r="C31" i="13"/>
  <c r="J642" i="1"/>
  <c r="L263" i="1"/>
  <c r="G622" i="1"/>
  <c r="J622" i="1"/>
  <c r="H249" i="1"/>
  <c r="H263" i="1"/>
  <c r="E33" i="13"/>
  <c r="D35" i="13"/>
  <c r="C13" i="13"/>
  <c r="C120" i="2"/>
  <c r="C137" i="2"/>
  <c r="D7" i="13"/>
  <c r="D27" i="10"/>
  <c r="D19" i="10"/>
  <c r="D12" i="10"/>
  <c r="D5" i="13"/>
  <c r="C5" i="13"/>
  <c r="A40" i="12"/>
  <c r="D10" i="10"/>
  <c r="D23" i="10"/>
  <c r="D26" i="10"/>
  <c r="G185" i="1"/>
  <c r="G618" i="1"/>
  <c r="J618" i="1"/>
  <c r="H185" i="1"/>
  <c r="G619" i="1"/>
  <c r="J619" i="1"/>
  <c r="C39" i="10"/>
  <c r="H662" i="1"/>
  <c r="H657" i="1"/>
  <c r="G662" i="1"/>
  <c r="G657" i="1"/>
  <c r="D15" i="10"/>
  <c r="D25" i="10"/>
  <c r="D24" i="10"/>
  <c r="D17" i="10"/>
  <c r="D13" i="10"/>
  <c r="D22" i="10"/>
  <c r="D18" i="10"/>
  <c r="C36" i="10"/>
  <c r="F185" i="1"/>
  <c r="G617" i="1"/>
  <c r="J617" i="1"/>
  <c r="H44" i="1"/>
  <c r="H609" i="1"/>
  <c r="F44" i="1"/>
  <c r="H607" i="1"/>
  <c r="J607" i="1"/>
  <c r="J609" i="1"/>
  <c r="C7" i="13"/>
  <c r="D33" i="13"/>
  <c r="D36" i="13"/>
  <c r="D21" i="10"/>
  <c r="D11" i="10"/>
  <c r="D16" i="10"/>
  <c r="D20" i="10"/>
  <c r="G616" i="1"/>
  <c r="J616" i="1"/>
  <c r="J44" i="1"/>
  <c r="H611" i="1"/>
  <c r="J611" i="1"/>
  <c r="H636" i="1"/>
  <c r="J636" i="1"/>
  <c r="G627" i="1"/>
  <c r="D28" i="10"/>
  <c r="C41" i="10"/>
  <c r="D36" i="10"/>
  <c r="J627" i="1"/>
  <c r="H646" i="1"/>
  <c r="D39" i="10"/>
  <c r="D37" i="10"/>
  <c r="D35" i="10"/>
  <c r="D40" i="10"/>
  <c r="D38" i="10"/>
  <c r="D41" i="10"/>
  <c r="I657" i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6BB9DD3-AA85-4276-9183-18B362A2BB4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D48CB0F-89EB-4352-8786-999A36DEB6B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FD3CA08-A512-42ED-896A-7FE49E93073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F77AD44-60C5-43BB-83C5-E3E93F989BE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B31FC35-F575-4F05-A548-1818847D358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C029599-2019-44BA-B333-0AA645AD0A4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0DFEEABC-D510-40D0-9DAC-16A0CD9124F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AE9424E-A5ED-4A6B-A6B0-97804ABA84D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99E48C2-C665-4512-AA68-9A377E0E471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F0FAE0B-2809-4700-81E9-74F10CF1AE7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6EDA1DF-28A7-4F3E-B4BD-C4CBB8CB699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9016247-DE09-4CA2-A7C7-B5B2F6B991E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<sst xmlns="http://schemas.openxmlformats.org/spreadsheetml/2006/main" count="3858" uniqueCount="895">
  <si>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</si>
  <si>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</si>
  <si>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</si>
  <si>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</si>
  <si>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</si>
  <si>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</si>
  <si>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</si>
  <si>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</si>
  <si>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</si>
  <si>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</si>
  <si>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</si>
  <si>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</si>
  <si>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</si>
  <si>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</si>
  <si>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</si>
  <si>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</si>
  <si>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</si>
  <si>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</si>
  <si>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</si>
  <si>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</si>
  <si>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</si>
  <si>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</si>
  <si>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</si>
  <si>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</si>
  <si>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</si>
  <si>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</si>
  <si>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</si>
  <si>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</si>
  <si>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</si>
  <si>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</si>
  <si>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</si>
  <si>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</si>
  <si>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</si>
  <si>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</si>
  <si>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</si>
  <si>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</si>
  <si>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</si>
  <si>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</si>
  <si>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</si>
  <si>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</si>
  <si>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</si>
  <si>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</si>
  <si>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</si>
  <si>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</si>
  <si>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</si>
  <si>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</si>
  <si>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</si>
  <si>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</si>
  <si>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</si>
  <si>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</si>
  <si>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</si>
  <si>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</si>
  <si>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</si>
  <si>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</si>
  <si>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</si>
  <si>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</si>
  <si>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</si>
  <si>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</si>
  <si>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</si>
  <si>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</si>
  <si>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</si>
  <si>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</si>
  <si>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</si>
  <si>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</si>
  <si>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</si>
  <si>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</si>
  <si>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</si>
  <si>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</si>
  <si>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</si>
  <si>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</si>
  <si>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</si>
  <si>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</si>
  <si>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</si>
  <si>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</si>
  <si>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</si>
  <si>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</si>
  <si>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</si>
  <si>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</si>
  <si>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</si>
  <si>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</si>
  <si>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</si>
  <si>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</si>
  <si>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</si>
  <si>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</si>
  <si>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</si>
  <si>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</si>
  <si>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</si>
  <si>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</si>
  <si>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</si>
  <si>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</si>
  <si>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</si>
  <si>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</si>
  <si>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</si>
  <si>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</si>
  <si>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</si>
  <si>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</si>
  <si>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</si>
  <si>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</si>
  <si>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</si>
  <si>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</si>
  <si>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</si>
  <si>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</si>
  <si>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</si>
  <si>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</si>
  <si>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</si>
  <si>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</si>
  <si>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</si>
  <si>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</si>
  <si>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</si>
  <si>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</si>
  <si>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</si>
  <si>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</si>
  <si>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</si>
  <si>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</si>
  <si>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</si>
  <si>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</si>
  <si>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</si>
  <si>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</si>
  <si>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</si>
  <si>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</si>
  <si>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</si>
  <si>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</si>
  <si>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</si>
  <si>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</si>
  <si>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</si>
  <si>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</si>
  <si>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</si>
  <si>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</si>
  <si>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</si>
  <si>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</si>
  <si>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</si>
  <si>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</si>
  <si>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</si>
  <si>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</si>
  <si>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</si>
  <si>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</si>
  <si>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</si>
  <si>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</si>
  <si>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</si>
  <si>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</si>
  <si>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</si>
  <si>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</si>
  <si>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</si>
  <si>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</si>
  <si>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</si>
  <si>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</si>
  <si>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</si>
  <si>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</si>
  <si>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</si>
  <si>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</si>
  <si>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</si>
  <si>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</si>
  <si>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</si>
  <si>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</si>
  <si>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</si>
  <si>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</si>
  <si>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</si>
  <si>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</si>
  <si>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</si>
  <si>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</si>
  <si>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</si>
  <si>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</si>
  <si>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</si>
  <si>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</si>
  <si>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</si>
  <si>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</si>
  <si>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</si>
  <si>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</si>
  <si>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</si>
  <si>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</si>
  <si>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</si>
  <si>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</si>
  <si>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</si>
  <si>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</si>
  <si>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</si>
  <si>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</si>
  <si>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</si>
  <si>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</si>
  <si>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</si>
  <si>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</si>
  <si>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</si>
  <si>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</si>
  <si>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</si>
  <si>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</si>
  <si>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</si>
  <si>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</si>
  <si>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</si>
  <si>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</si>
  <si>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</si>
  <si>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</si>
  <si>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</si>
  <si>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</si>
  <si>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</si>
  <si>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</si>
  <si>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</si>
  <si>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</si>
  <si>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</si>
  <si>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</si>
  <si>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</si>
  <si>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</si>
  <si>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</si>
  <si>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</si>
  <si>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</si>
  <si>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</si>
  <si>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</si>
  <si>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</si>
  <si>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</si>
  <si>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</si>
  <si>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</si>
  <si>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</si>
  <si>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</si>
  <si>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</si>
  <si>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</si>
  <si>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</si>
  <si>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</si>
  <si>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</si>
  <si>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</si>
  <si>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</si>
  <si>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</si>
  <si>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</si>
  <si>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</si>
  <si>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</si>
  <si>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</si>
  <si>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</si>
  <si>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</si>
  <si>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</si>
  <si>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</si>
  <si>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</si>
  <si>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</si>
  <si>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</si>
  <si>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</si>
  <si>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</si>
  <si>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</si>
  <si>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</si>
  <si>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</si>
  <si>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</si>
  <si>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</si>
  <si>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</si>
  <si>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</si>
  <si>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</si>
  <si>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</si>
  <si>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</si>
  <si>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</si>
  <si>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</si>
  <si>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</si>
  <si>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</si>
  <si>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</si>
  <si>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</si>
  <si>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</si>
  <si>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</si>
  <si>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</si>
  <si>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</si>
  <si>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</si>
  <si>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</si>
  <si>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</si>
  <si>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</si>
  <si>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</si>
  <si>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</si>
  <si>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</si>
  <si>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</si>
  <si>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</si>
  <si>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</si>
  <si>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</si>
  <si>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</si>
  <si>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</si>
  <si>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</si>
  <si>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</si>
  <si>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</si>
  <si>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</si>
  <si>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</si>
  <si>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</si>
  <si>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</si>
  <si>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</si>
  <si>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</si>
  <si>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</si>
  <si>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</si>
  <si>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</si>
  <si>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</si>
  <si>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</si>
  <si>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</si>
  <si>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</si>
  <si>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</si>
  <si>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</si>
  <si>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</si>
  <si>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</si>
  <si>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</si>
  <si>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</si>
  <si>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</si>
  <si>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</si>
  <si>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</si>
  <si>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</si>
  <si>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</si>
  <si>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</si>
  <si>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</si>
  <si>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</si>
  <si>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</si>
  <si>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</si>
  <si>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</si>
  <si>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</si>
  <si>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</si>
  <si>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</si>
  <si>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</si>
  <si>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</si>
  <si>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</si>
  <si>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</si>
  <si>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</si>
  <si>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</si>
  <si>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</si>
  <si>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</si>
  <si>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</si>
  <si>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</si>
  <si>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</si>
  <si>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</si>
  <si>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</si>
  <si>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</si>
  <si>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</si>
  <si>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</si>
  <si>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</si>
  <si>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</si>
  <si>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</si>
  <si>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</si>
  <si>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</si>
  <si>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</si>
  <si>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</si>
  <si>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</si>
  <si>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</si>
  <si>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</si>
  <si>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</si>
  <si>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</si>
  <si>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</si>
  <si>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</si>
  <si>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</si>
  <si>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</si>
  <si>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</si>
  <si>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</si>
  <si>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</si>
  <si>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</si>
  <si>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</si>
  <si>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</si>
  <si>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</si>
  <si>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</si>
  <si>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</si>
  <si>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</si>
  <si>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</si>
  <si>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</si>
  <si>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</si>
  <si>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</si>
  <si>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</si>
  <si>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</si>
  <si>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</si>
  <si>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</si>
  <si>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</si>
  <si>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</si>
  <si>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</si>
  <si>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</si>
  <si>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</si>
  <si>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</si>
  <si>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</si>
  <si>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</si>
  <si>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</si>
  <si>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</si>
  <si>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</si>
  <si>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</si>
  <si>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</si>
  <si>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</si>
  <si>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</si>
  <si>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</si>
  <si>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</si>
  <si>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</si>
  <si>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</si>
  <si>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</si>
  <si>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</si>
  <si>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</si>
  <si>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</si>
  <si>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</si>
  <si>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</si>
  <si>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</si>
  <si>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</si>
  <si>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</si>
  <si>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</si>
  <si>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</si>
  <si>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</si>
  <si>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</si>
  <si>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</si>
  <si>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</si>
  <si>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</si>
  <si>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</si>
  <si>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</si>
  <si>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</si>
  <si>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</si>
  <si>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</si>
  <si>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</si>
  <si>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</si>
  <si>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</si>
  <si>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</si>
  <si>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</si>
  <si>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</si>
  <si>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</si>
  <si>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</si>
  <si>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</si>
  <si>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</si>
  <si>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</si>
  <si>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</si>
  <si>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</si>
  <si>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</si>
  <si>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</si>
  <si>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</si>
  <si>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</si>
  <si>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</si>
  <si>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</si>
  <si>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</si>
  <si>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</si>
  <si>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</si>
  <si>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</si>
  <si>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</si>
  <si>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</si>
  <si>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</si>
  <si>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</si>
  <si>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</si>
  <si>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</si>
  <si>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</si>
  <si>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</si>
  <si>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</si>
  <si>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</si>
  <si>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</si>
  <si>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</si>
  <si>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</si>
  <si>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</si>
  <si>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</si>
  <si>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</si>
  <si>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</si>
  <si>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</si>
  <si>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</si>
  <si>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</si>
  <si>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</si>
  <si>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</si>
  <si>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</si>
  <si>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</si>
  <si>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</si>
  <si>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</si>
  <si>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</si>
  <si>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</si>
  <si>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</si>
  <si>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</si>
  <si>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</si>
  <si>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</si>
  <si>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</si>
  <si>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</si>
  <si>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</si>
  <si>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</si>
  <si>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</si>
  <si>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</si>
  <si>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</si>
  <si>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</si>
  <si>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</si>
  <si>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</si>
  <si>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</si>
  <si>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</si>
  <si>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</si>
  <si>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</si>
  <si>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</si>
  <si>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</si>
  <si>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</si>
  <si>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</si>
  <si>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</si>
  <si>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</si>
  <si>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</si>
  <si>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</si>
  <si>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</si>
  <si>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</si>
  <si>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</si>
  <si>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</si>
  <si>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</si>
  <si>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</si>
  <si>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</si>
  <si>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</si>
  <si>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</si>
  <si>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</si>
  <si>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</si>
  <si>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</si>
  <si>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</si>
  <si>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</si>
  <si>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</si>
  <si>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</si>
  <si>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</si>
  <si>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</si>
  <si>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</si>
  <si>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</si>
  <si>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</si>
  <si>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</si>
  <si>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</si>
  <si>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</si>
  <si>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</si>
  <si>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</si>
  <si>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</si>
  <si>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</si>
  <si>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</si>
  <si>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</si>
  <si>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</si>
  <si>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</si>
  <si>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</si>
  <si>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</si>
  <si>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</si>
  <si>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</si>
  <si>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</si>
  <si>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</si>
  <si>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</si>
  <si>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</si>
  <si>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</si>
  <si>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</si>
  <si>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</si>
  <si>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</si>
  <si>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</si>
  <si>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</si>
  <si>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</si>
  <si>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</si>
  <si>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</si>
  <si>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</si>
  <si>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</si>
  <si>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</si>
  <si>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</si>
  <si>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</si>
  <si>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</si>
  <si>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</si>
  <si>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</si>
  <si>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</si>
  <si>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</si>
  <si>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</si>
  <si>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</si>
  <si>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</si>
  <si>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</si>
  <si>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</si>
  <si>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</si>
  <si>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</si>
  <si>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</si>
  <si>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</si>
  <si>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</si>
  <si>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</si>
  <si>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</si>
  <si>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</si>
  <si>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</si>
  <si>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</si>
  <si>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</si>
  <si>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</si>
  <si>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</si>
  <si>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</si>
  <si>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</si>
  <si>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</si>
  <si>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</si>
  <si>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</si>
  <si>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</si>
  <si>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</si>
  <si>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</si>
  <si>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</si>
  <si>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</si>
  <si>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</si>
  <si>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</si>
  <si>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</si>
  <si>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</si>
  <si>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</si>
  <si>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</si>
  <si>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</si>
  <si>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</si>
  <si>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</si>
  <si>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</si>
  <si>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</si>
  <si>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</si>
  <si>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</si>
  <si>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</si>
  <si>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</si>
  <si>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</si>
  <si>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</si>
  <si>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</si>
  <si>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</si>
  <si>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</si>
  <si>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</si>
  <si>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</si>
  <si>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</si>
  <si>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</si>
  <si>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</si>
  <si>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</si>
  <si>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</si>
  <si>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</si>
  <si>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</si>
  <si>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</si>
  <si>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</si>
  <si>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</si>
  <si>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</si>
  <si>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</si>
  <si>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</si>
  <si>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</si>
  <si>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</si>
  <si>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</si>
  <si>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</si>
  <si>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</si>
  <si>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</si>
  <si>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</si>
  <si>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</si>
  <si>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</si>
  <si>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</si>
  <si>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</si>
  <si>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</si>
  <si>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</si>
  <si>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</si>
  <si>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</si>
  <si>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</si>
  <si>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</si>
  <si>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</si>
  <si>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</si>
  <si>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</si>
  <si>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</si>
  <si>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</si>
  <si>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</si>
  <si>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</si>
  <si>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</si>
  <si>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</si>
  <si>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</si>
  <si>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</si>
  <si>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</si>
  <si>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</si>
  <si>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</si>
  <si>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</si>
  <si>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</si>
  <si>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</si>
  <si>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</si>
  <si>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</si>
  <si>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</si>
  <si>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</si>
  <si>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</si>
  <si>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</si>
  <si>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</si>
  <si>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</si>
  <si>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</si>
  <si>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</si>
  <si>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</si>
  <si>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</si>
  <si>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</si>
  <si>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</si>
  <si>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</si>
  <si>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</si>
  <si>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</si>
  <si>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</si>
  <si>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</si>
  <si>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</si>
  <si>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</si>
  <si>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</si>
  <si>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</si>
  <si>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</si>
  <si>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</si>
  <si>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</si>
  <si>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</si>
  <si>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</si>
  <si>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</si>
  <si>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</si>
  <si>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</si>
  <si>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</si>
  <si>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</si>
  <si>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</si>
  <si>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</si>
  <si>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</si>
  <si>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</si>
  <si>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</si>
  <si>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</si>
  <si>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</si>
  <si>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</si>
  <si>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</si>
  <si>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</si>
  <si>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</si>
  <si>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</si>
  <si>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</si>
  <si>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</si>
  <si>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</si>
  <si>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</si>
  <si>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</si>
  <si>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</si>
  <si>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</si>
  <si>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</si>
  <si>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</si>
  <si>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</si>
  <si>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</si>
  <si>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</si>
  <si>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</si>
  <si>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</si>
  <si>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</si>
  <si>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</si>
  <si>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</si>
  <si>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</si>
  <si>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</si>
  <si>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</si>
  <si>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</si>
  <si>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</si>
  <si>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</si>
  <si>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</si>
  <si>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</si>
  <si>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</si>
  <si>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</si>
  <si>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</si>
  <si>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</si>
  <si>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</si>
  <si>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</si>
  <si>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</si>
  <si>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</si>
  <si>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</si>
  <si>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</si>
  <si>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</si>
  <si>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</si>
  <si>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</si>
  <si>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</si>
  <si>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</si>
  <si>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</si>
  <si>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</si>
  <si>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</si>
  <si>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</si>
  <si>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</si>
  <si>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</si>
  <si>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</si>
  <si>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</si>
  <si>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</si>
  <si>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</si>
  <si>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</si>
  <si>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</si>
  <si>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</si>
  <si>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</si>
  <si>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</si>
  <si>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</si>
  <si>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</si>
  <si>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</si>
  <si>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</si>
  <si>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</si>
  <si>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</si>
  <si>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</si>
  <si>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</si>
  <si>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</si>
  <si>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</si>
  <si>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</si>
  <si>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</si>
  <si>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</si>
  <si>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</si>
  <si>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</si>
  <si>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</si>
  <si>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</si>
  <si>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</si>
  <si>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</si>
  <si>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</si>
  <si>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</si>
  <si>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</si>
  <si>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</si>
  <si>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</si>
  <si>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</si>
  <si>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</si>
  <si>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</si>
  <si>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</si>
  <si>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</si>
  <si>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</si>
  <si>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</si>
  <si>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</si>
  <si>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</si>
  <si>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</si>
  <si>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</si>
  <si>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</si>
  <si>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</si>
  <si>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</si>
  <si>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</si>
  <si>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</si>
  <si>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</si>
  <si>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</si>
  <si>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</si>
  <si>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</si>
  <si>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</si>
  <si>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</si>
  <si>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</si>
  <si>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</si>
  <si>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</si>
  <si>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</si>
  <si>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</si>
  <si>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</si>
  <si>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</si>
  <si>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</si>
  <si>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</si>
  <si>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</si>
  <si>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</si>
  <si>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</si>
  <si>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</si>
  <si>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</si>
  <si>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</si>
  <si>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</si>
  <si>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</si>
  <si>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</si>
  <si>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</si>
  <si>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</si>
  <si>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</si>
  <si>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</si>
  <si>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</si>
  <si>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</si>
  <si>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</si>
  <si>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</si>
  <si>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</si>
  <si>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</si>
  <si>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</si>
  <si>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</si>
  <si>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</si>
  <si>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</si>
  <si>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</si>
  <si>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</si>
  <si>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</si>
  <si>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</si>
  <si>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</si>
  <si>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</si>
  <si>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</si>
  <si>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</si>
  <si>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</si>
  <si>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</si>
  <si>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</si>
  <si>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</si>
  <si>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</si>
  <si>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</si>
  <si>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</si>
  <si>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</si>
  <si>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</si>
  <si>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</si>
  <si>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</si>
  <si>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</si>
  <si>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</si>
  <si>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</si>
  <si>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</si>
  <si>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</si>
  <si>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</si>
  <si>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</si>
  <si>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</si>
  <si>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</si>
  <si>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</si>
  <si>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</si>
  <si>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</si>
  <si>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</si>
  <si>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</si>
  <si>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</si>
  <si>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</si>
  <si>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</si>
  <si>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</si>
  <si>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</si>
  <si>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</si>
  <si>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</si>
  <si>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</si>
  <si>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</si>
  <si>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</si>
  <si>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</si>
  <si>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</si>
  <si>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</si>
  <si>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</si>
  <si>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</si>
  <si>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</si>
  <si>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</si>
  <si>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</si>
  <si>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</si>
  <si>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</si>
  <si>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</si>
  <si>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</si>
  <si>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</si>
  <si>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</si>
  <si>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</si>
  <si>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</si>
  <si>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</si>
  <si>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</si>
  <si>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</si>
  <si>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</si>
  <si>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</si>
  <si>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</si>
  <si>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</si>
  <si>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</si>
  <si>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</si>
  <si>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</si>
  <si>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</si>
  <si>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</si>
  <si>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</si>
  <si>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</si>
  <si>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</si>
  <si>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</si>
  <si>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</si>
  <si>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</si>
  <si>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</si>
  <si>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</si>
  <si>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</si>
  <si>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</si>
  <si>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</si>
  <si>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</si>
  <si>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</si>
  <si>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</si>
  <si>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</si>
  <si>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</si>
  <si>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</si>
  <si>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</si>
  <si>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</si>
  <si>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</si>
  <si>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</si>
  <si>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Wentworth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</si>
</sst>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ADFA1-E4AD-402B-A551-FE373A7AB3C6}">
  <sheetPr transitionEvaluation="1" transitionEntry="1" codeName="Sheet1">
    <tabColor indexed="56"/>
  </sheetPr>
  <dimension ref="A1:AQ666"/>
  <sheetViews>
    <sheetView tabSelected="1" zoomScale="85" zoomScaleNormal="85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F194" sqref="F194:K20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559</v>
      </c>
      <c r="C2" s="21">
        <v>559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79580.38</v>
      </c>
      <c r="G9" s="18">
        <v>-31557.73</v>
      </c>
      <c r="H9" s="18">
        <v>14012.43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39623.660000000003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-8745.4699999999993</v>
      </c>
      <c r="G12" s="18">
        <v>26455.360000000001</v>
      </c>
      <c r="H12" s="18">
        <v>-17709.89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13867.38</v>
      </c>
      <c r="G13" s="18">
        <v>7877.66</v>
      </c>
      <c r="H13" s="18">
        <v>6927.22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532.01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85234.3</v>
      </c>
      <c r="G19" s="41">
        <f>SUM(G9:G18)</f>
        <v>2775.2900000000009</v>
      </c>
      <c r="H19" s="41">
        <f>SUM(H9:H18)</f>
        <v>3229.7600000000011</v>
      </c>
      <c r="I19" s="41">
        <f>SUM(I9:I18)</f>
        <v>0</v>
      </c>
      <c r="J19" s="41">
        <f>SUM(J9:J18)</f>
        <v>39623.660000000003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38789.39</v>
      </c>
      <c r="G25" s="18">
        <v>38.08</v>
      </c>
      <c r="H25" s="18">
        <v>3229.76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38789.39</v>
      </c>
      <c r="G33" s="41">
        <f>SUM(G23:G32)</f>
        <v>38.08</v>
      </c>
      <c r="H33" s="41">
        <f>SUM(H23:H32)</f>
        <v>3229.76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28508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2737.21</v>
      </c>
      <c r="H41" s="18">
        <v>0</v>
      </c>
      <c r="I41" s="18"/>
      <c r="J41" s="13">
        <f>SUM(I449)</f>
        <v>39623.660000000003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17936.91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46444.91</v>
      </c>
      <c r="G43" s="41">
        <f>SUM(G35:G42)</f>
        <v>2737.21</v>
      </c>
      <c r="H43" s="41">
        <f>SUM(H35:H42)</f>
        <v>0</v>
      </c>
      <c r="I43" s="41">
        <f>SUM(I35:I42)</f>
        <v>0</v>
      </c>
      <c r="J43" s="41">
        <f>SUM(J35:J42)</f>
        <v>39623.660000000003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85234.3</v>
      </c>
      <c r="G44" s="41">
        <f>G43+G33</f>
        <v>2775.29</v>
      </c>
      <c r="H44" s="41">
        <f>H43+H33</f>
        <v>3229.76</v>
      </c>
      <c r="I44" s="41">
        <f>I43+I33</f>
        <v>0</v>
      </c>
      <c r="J44" s="41">
        <f>J43+J33</f>
        <v>39623.660000000003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694118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694118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3.51</v>
      </c>
      <c r="G88" s="18"/>
      <c r="H88" s="18"/>
      <c r="I88" s="18"/>
      <c r="J88" s="18">
        <v>58.73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7887.97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10300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10303.51</v>
      </c>
      <c r="G103" s="41">
        <f>SUM(G88:G102)</f>
        <v>7887.97</v>
      </c>
      <c r="H103" s="41">
        <f>SUM(H88:H102)</f>
        <v>0</v>
      </c>
      <c r="I103" s="41">
        <f>SUM(I88:I102)</f>
        <v>0</v>
      </c>
      <c r="J103" s="41">
        <f>SUM(J88:J102)</f>
        <v>58.73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704421.51</v>
      </c>
      <c r="G104" s="41">
        <f>G52+G103</f>
        <v>7887.97</v>
      </c>
      <c r="H104" s="41">
        <f>H52+H71+H86+H103</f>
        <v>0</v>
      </c>
      <c r="I104" s="41">
        <f>I52+I103</f>
        <v>0</v>
      </c>
      <c r="J104" s="41">
        <f>J52+J103</f>
        <v>58.73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313477.27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127945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11369.73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452792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7841.26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297.93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7841.26</v>
      </c>
      <c r="G128" s="41">
        <f>SUM(G115:G127)</f>
        <v>297.93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460633.26</v>
      </c>
      <c r="G132" s="41">
        <f>G113+SUM(G128:G129)</f>
        <v>297.93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15647.43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20385.79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29463.57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20001.759999999998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29463.57</v>
      </c>
      <c r="G154" s="41">
        <f>SUM(G142:G153)</f>
        <v>20385.79</v>
      </c>
      <c r="H154" s="41">
        <f>SUM(H142:H153)</f>
        <v>35649.19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2854.87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32318.44</v>
      </c>
      <c r="G161" s="41">
        <f>G139+G154+SUM(G155:G160)</f>
        <v>20385.79</v>
      </c>
      <c r="H161" s="41">
        <f>H139+H154+SUM(H155:H160)</f>
        <v>35649.19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27000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27000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27000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1197373.21</v>
      </c>
      <c r="G185" s="47">
        <f>G104+G132+G161+G184</f>
        <v>55571.69</v>
      </c>
      <c r="H185" s="47">
        <f>H104+H132+H161+H184</f>
        <v>35649.19</v>
      </c>
      <c r="I185" s="47">
        <f>I104+I132+I161+I184</f>
        <v>0</v>
      </c>
      <c r="J185" s="47">
        <f>J104+J132+J184</f>
        <v>58.73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336967.58</v>
      </c>
      <c r="G189" s="18">
        <v>207370.31</v>
      </c>
      <c r="H189" s="18">
        <v>2290.31</v>
      </c>
      <c r="I189" s="18">
        <v>17663.849999999999</v>
      </c>
      <c r="J189" s="18">
        <v>474.89</v>
      </c>
      <c r="K189" s="18">
        <v>30</v>
      </c>
      <c r="L189" s="19">
        <f>SUM(F189:K189)</f>
        <v>564796.94000000006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89689.45</v>
      </c>
      <c r="G190" s="18">
        <v>30480.41</v>
      </c>
      <c r="H190" s="18">
        <v>23901.25</v>
      </c>
      <c r="I190" s="18">
        <v>617.22</v>
      </c>
      <c r="J190" s="18"/>
      <c r="K190" s="18"/>
      <c r="L190" s="19">
        <f>SUM(F190:K190)</f>
        <v>144688.32999999999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6731.25</v>
      </c>
      <c r="G192" s="18">
        <v>2111.59</v>
      </c>
      <c r="H192" s="18">
        <v>1125</v>
      </c>
      <c r="I192" s="18">
        <v>1130.26</v>
      </c>
      <c r="J192" s="18"/>
      <c r="K192" s="18"/>
      <c r="L192" s="19">
        <f>SUM(F192:K192)</f>
        <v>11098.1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19167</v>
      </c>
      <c r="G194" s="18">
        <v>2767.66</v>
      </c>
      <c r="H194" s="18">
        <v>96524.44</v>
      </c>
      <c r="I194" s="18">
        <v>1140.45</v>
      </c>
      <c r="J194" s="18"/>
      <c r="K194" s="18"/>
      <c r="L194" s="19">
        <f t="shared" ref="L194:L200" si="0">SUM(F194:K194)</f>
        <v>119599.55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1015.51</v>
      </c>
      <c r="G195" s="18">
        <v>4087.72</v>
      </c>
      <c r="H195" s="18">
        <v>1302.0999999999999</v>
      </c>
      <c r="I195" s="18">
        <v>328.38</v>
      </c>
      <c r="J195" s="18"/>
      <c r="K195" s="18"/>
      <c r="L195" s="19">
        <f t="shared" si="0"/>
        <v>6733.71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3335.5</v>
      </c>
      <c r="G196" s="18">
        <v>235.65</v>
      </c>
      <c r="H196" s="18">
        <v>42897.62</v>
      </c>
      <c r="I196" s="18">
        <v>34.28</v>
      </c>
      <c r="J196" s="18"/>
      <c r="K196" s="18">
        <v>95.09</v>
      </c>
      <c r="L196" s="19">
        <f t="shared" si="0"/>
        <v>46598.14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95248.76</v>
      </c>
      <c r="G197" s="18">
        <v>20220.849999999999</v>
      </c>
      <c r="H197" s="18">
        <v>5196.01</v>
      </c>
      <c r="I197" s="18">
        <v>1334.09</v>
      </c>
      <c r="J197" s="18"/>
      <c r="K197" s="18">
        <v>1201.0899999999999</v>
      </c>
      <c r="L197" s="19">
        <f t="shared" si="0"/>
        <v>123200.79999999997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12361.68</v>
      </c>
      <c r="G199" s="18">
        <v>1180.1099999999999</v>
      </c>
      <c r="H199" s="18">
        <v>31789.57</v>
      </c>
      <c r="I199" s="18">
        <v>33496.89</v>
      </c>
      <c r="J199" s="18">
        <v>2556.25</v>
      </c>
      <c r="K199" s="18"/>
      <c r="L199" s="19">
        <f t="shared" si="0"/>
        <v>81384.5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90245.24</v>
      </c>
      <c r="I200" s="18"/>
      <c r="J200" s="18"/>
      <c r="K200" s="18"/>
      <c r="L200" s="19">
        <f t="shared" si="0"/>
        <v>90245.24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564516.7300000001</v>
      </c>
      <c r="G203" s="41">
        <f t="shared" si="1"/>
        <v>268454.3</v>
      </c>
      <c r="H203" s="41">
        <f t="shared" si="1"/>
        <v>295271.54000000004</v>
      </c>
      <c r="I203" s="41">
        <f t="shared" si="1"/>
        <v>55745.42</v>
      </c>
      <c r="J203" s="41">
        <f t="shared" si="1"/>
        <v>3031.14</v>
      </c>
      <c r="K203" s="41">
        <f t="shared" si="1"/>
        <v>1326.1799999999998</v>
      </c>
      <c r="L203" s="41">
        <f t="shared" si="1"/>
        <v>1188345.3099999998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7595</v>
      </c>
      <c r="I247" s="18"/>
      <c r="J247" s="18"/>
      <c r="K247" s="18"/>
      <c r="L247" s="19">
        <f t="shared" si="6"/>
        <v>7595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7595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7595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564516.7300000001</v>
      </c>
      <c r="G249" s="41">
        <f t="shared" si="8"/>
        <v>268454.3</v>
      </c>
      <c r="H249" s="41">
        <f t="shared" si="8"/>
        <v>302866.54000000004</v>
      </c>
      <c r="I249" s="41">
        <f t="shared" si="8"/>
        <v>55745.42</v>
      </c>
      <c r="J249" s="41">
        <f t="shared" si="8"/>
        <v>3031.14</v>
      </c>
      <c r="K249" s="41">
        <f t="shared" si="8"/>
        <v>1326.1799999999998</v>
      </c>
      <c r="L249" s="41">
        <f t="shared" si="8"/>
        <v>1195940.3099999998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27000</v>
      </c>
      <c r="L255" s="19">
        <f>SUM(F255:K255)</f>
        <v>27000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27000</v>
      </c>
      <c r="L262" s="41">
        <f t="shared" si="9"/>
        <v>27000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564516.7300000001</v>
      </c>
      <c r="G263" s="42">
        <f t="shared" si="11"/>
        <v>268454.3</v>
      </c>
      <c r="H263" s="42">
        <f t="shared" si="11"/>
        <v>302866.54000000004</v>
      </c>
      <c r="I263" s="42">
        <f t="shared" si="11"/>
        <v>55745.42</v>
      </c>
      <c r="J263" s="42">
        <f t="shared" si="11"/>
        <v>3031.14</v>
      </c>
      <c r="K263" s="42">
        <f t="shared" si="11"/>
        <v>28326.18</v>
      </c>
      <c r="L263" s="42">
        <f t="shared" si="11"/>
        <v>1222940.3099999998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>
        <v>999.5</v>
      </c>
      <c r="J268" s="18">
        <v>6653.8</v>
      </c>
      <c r="K268" s="18"/>
      <c r="L268" s="19">
        <f>SUM(F268:K268)</f>
        <v>7653.3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6780.39</v>
      </c>
      <c r="G269" s="18"/>
      <c r="H269" s="18"/>
      <c r="I269" s="18"/>
      <c r="J269" s="18">
        <v>3556.81</v>
      </c>
      <c r="K269" s="18"/>
      <c r="L269" s="19">
        <f>SUM(F269:K269)</f>
        <v>10337.200000000001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5236.4399999999996</v>
      </c>
      <c r="G274" s="18">
        <v>7974.9</v>
      </c>
      <c r="H274" s="18">
        <v>2078.64</v>
      </c>
      <c r="I274" s="18"/>
      <c r="J274" s="18"/>
      <c r="K274" s="18"/>
      <c r="L274" s="19">
        <f t="shared" si="12"/>
        <v>15289.98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744.05</v>
      </c>
      <c r="L277" s="19">
        <f t="shared" si="12"/>
        <v>744.05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1624.66</v>
      </c>
      <c r="I279" s="18"/>
      <c r="J279" s="18"/>
      <c r="K279" s="18"/>
      <c r="L279" s="19">
        <f t="shared" si="12"/>
        <v>1624.66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12016.83</v>
      </c>
      <c r="G282" s="42">
        <f t="shared" si="13"/>
        <v>7974.9</v>
      </c>
      <c r="H282" s="42">
        <f t="shared" si="13"/>
        <v>3703.3</v>
      </c>
      <c r="I282" s="42">
        <f t="shared" si="13"/>
        <v>999.5</v>
      </c>
      <c r="J282" s="42">
        <f t="shared" si="13"/>
        <v>10210.61</v>
      </c>
      <c r="K282" s="42">
        <f t="shared" si="13"/>
        <v>744.05</v>
      </c>
      <c r="L282" s="41">
        <f t="shared" si="13"/>
        <v>35649.19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12016.83</v>
      </c>
      <c r="G330" s="41">
        <f t="shared" si="20"/>
        <v>7974.9</v>
      </c>
      <c r="H330" s="41">
        <f t="shared" si="20"/>
        <v>3703.3</v>
      </c>
      <c r="I330" s="41">
        <f t="shared" si="20"/>
        <v>999.5</v>
      </c>
      <c r="J330" s="41">
        <f t="shared" si="20"/>
        <v>10210.61</v>
      </c>
      <c r="K330" s="41">
        <f t="shared" si="20"/>
        <v>744.05</v>
      </c>
      <c r="L330" s="41">
        <f t="shared" si="20"/>
        <v>35649.19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12016.83</v>
      </c>
      <c r="G344" s="41">
        <f>G330</f>
        <v>7974.9</v>
      </c>
      <c r="H344" s="41">
        <f>H330</f>
        <v>3703.3</v>
      </c>
      <c r="I344" s="41">
        <f>I330</f>
        <v>999.5</v>
      </c>
      <c r="J344" s="41">
        <f>J330</f>
        <v>10210.61</v>
      </c>
      <c r="K344" s="47">
        <f>K330+K343</f>
        <v>744.05</v>
      </c>
      <c r="L344" s="41">
        <f>L330+L343</f>
        <v>35649.19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26463.32</v>
      </c>
      <c r="G350" s="18">
        <v>2464.98</v>
      </c>
      <c r="H350" s="18">
        <v>111.92</v>
      </c>
      <c r="I350" s="18">
        <v>23794.26</v>
      </c>
      <c r="J350" s="18"/>
      <c r="K350" s="18"/>
      <c r="L350" s="13">
        <f>SUM(F350:K350)</f>
        <v>52834.479999999996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26463.32</v>
      </c>
      <c r="G354" s="47">
        <f t="shared" si="22"/>
        <v>2464.98</v>
      </c>
      <c r="H354" s="47">
        <f t="shared" si="22"/>
        <v>111.92</v>
      </c>
      <c r="I354" s="47">
        <f t="shared" si="22"/>
        <v>23794.26</v>
      </c>
      <c r="J354" s="47">
        <f t="shared" si="22"/>
        <v>0</v>
      </c>
      <c r="K354" s="47">
        <f t="shared" si="22"/>
        <v>0</v>
      </c>
      <c r="L354" s="47">
        <f t="shared" si="22"/>
        <v>52834.479999999996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20966.72</v>
      </c>
      <c r="G359" s="18"/>
      <c r="H359" s="18"/>
      <c r="I359" s="56">
        <f>SUM(F359:H359)</f>
        <v>20966.72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2827.54</v>
      </c>
      <c r="G360" s="63"/>
      <c r="H360" s="63"/>
      <c r="I360" s="56">
        <f>SUM(F360:H360)</f>
        <v>2827.54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23794.260000000002</v>
      </c>
      <c r="G361" s="47">
        <f>SUM(G359:G360)</f>
        <v>0</v>
      </c>
      <c r="H361" s="47">
        <f>SUM(H359:H360)</f>
        <v>0</v>
      </c>
      <c r="I361" s="47">
        <f>SUM(I359:I360)</f>
        <v>23794.260000000002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58.73</v>
      </c>
      <c r="I388" s="18"/>
      <c r="J388" s="24" t="s">
        <v>312</v>
      </c>
      <c r="K388" s="24" t="s">
        <v>312</v>
      </c>
      <c r="L388" s="56">
        <f t="shared" si="26"/>
        <v>58.73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58.73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58.73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58.73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58.73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39623.660000000003</v>
      </c>
      <c r="G432" s="18"/>
      <c r="H432" s="18"/>
      <c r="I432" s="56">
        <f t="shared" si="33"/>
        <v>39623.660000000003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39623.660000000003</v>
      </c>
      <c r="G438" s="13">
        <f>SUM(G431:G437)</f>
        <v>0</v>
      </c>
      <c r="H438" s="13">
        <f>SUM(H431:H437)</f>
        <v>0</v>
      </c>
      <c r="I438" s="13">
        <f>SUM(I431:I437)</f>
        <v>39623.660000000003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39623.660000000003</v>
      </c>
      <c r="G449" s="18"/>
      <c r="H449" s="18"/>
      <c r="I449" s="56">
        <f>SUM(F449:H449)</f>
        <v>39623.660000000003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39623.660000000003</v>
      </c>
      <c r="G450" s="83">
        <f>SUM(G446:G449)</f>
        <v>0</v>
      </c>
      <c r="H450" s="83">
        <f>SUM(H446:H449)</f>
        <v>0</v>
      </c>
      <c r="I450" s="83">
        <f>SUM(I446:I449)</f>
        <v>39623.660000000003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39623.660000000003</v>
      </c>
      <c r="G451" s="42">
        <f>G444+G450</f>
        <v>0</v>
      </c>
      <c r="H451" s="42">
        <f>H444+H450</f>
        <v>0</v>
      </c>
      <c r="I451" s="42">
        <f>I444+I450</f>
        <v>39623.660000000003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72012.009999999995</v>
      </c>
      <c r="G455" s="18"/>
      <c r="H455" s="18"/>
      <c r="I455" s="18"/>
      <c r="J455" s="18">
        <v>39564.93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1197373.21</v>
      </c>
      <c r="G458" s="18">
        <v>55571.69</v>
      </c>
      <c r="H458" s="18">
        <v>35649.19</v>
      </c>
      <c r="I458" s="18"/>
      <c r="J458" s="18">
        <v>58.73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1197373.21</v>
      </c>
      <c r="G460" s="53">
        <f>SUM(G458:G459)</f>
        <v>55571.69</v>
      </c>
      <c r="H460" s="53">
        <f>SUM(H458:H459)</f>
        <v>35649.19</v>
      </c>
      <c r="I460" s="53">
        <f>SUM(I458:I459)</f>
        <v>0</v>
      </c>
      <c r="J460" s="53">
        <f>SUM(J458:J459)</f>
        <v>58.73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1222940.31</v>
      </c>
      <c r="G462" s="18">
        <v>52834.48</v>
      </c>
      <c r="H462" s="18">
        <v>35649.19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1222940.31</v>
      </c>
      <c r="G464" s="53">
        <f>SUM(G462:G463)</f>
        <v>52834.48</v>
      </c>
      <c r="H464" s="53">
        <f>SUM(H462:H463)</f>
        <v>35649.19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46444.909999999916</v>
      </c>
      <c r="G466" s="53">
        <f>(G455+G460)- G464</f>
        <v>2737.2099999999991</v>
      </c>
      <c r="H466" s="53">
        <f>(H455+H460)- H464</f>
        <v>0</v>
      </c>
      <c r="I466" s="53">
        <f>(I455+I460)- I464</f>
        <v>0</v>
      </c>
      <c r="J466" s="53">
        <f>(J455+J460)- J464</f>
        <v>39623.660000000003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96469.84</v>
      </c>
      <c r="G511" s="18">
        <v>30480.41</v>
      </c>
      <c r="H511" s="18">
        <v>23901.25</v>
      </c>
      <c r="I511" s="18">
        <v>617.22</v>
      </c>
      <c r="J511" s="18">
        <v>3556.81</v>
      </c>
      <c r="K511" s="18"/>
      <c r="L511" s="88">
        <f>SUM(F511:K511)</f>
        <v>155025.53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96469.84</v>
      </c>
      <c r="G514" s="108">
        <f t="shared" ref="G514:L514" si="35">SUM(G511:G513)</f>
        <v>30480.41</v>
      </c>
      <c r="H514" s="108">
        <f t="shared" si="35"/>
        <v>23901.25</v>
      </c>
      <c r="I514" s="108">
        <f t="shared" si="35"/>
        <v>617.22</v>
      </c>
      <c r="J514" s="108">
        <f t="shared" si="35"/>
        <v>3556.81</v>
      </c>
      <c r="K514" s="108">
        <f t="shared" si="35"/>
        <v>0</v>
      </c>
      <c r="L514" s="89">
        <f t="shared" si="35"/>
        <v>155025.53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25287.91</v>
      </c>
      <c r="G516" s="18">
        <v>5499.62</v>
      </c>
      <c r="H516" s="18">
        <v>54241.2</v>
      </c>
      <c r="I516" s="18">
        <v>119</v>
      </c>
      <c r="J516" s="18"/>
      <c r="K516" s="18"/>
      <c r="L516" s="88">
        <f>SUM(F516:K516)</f>
        <v>85147.73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25287.91</v>
      </c>
      <c r="G519" s="89">
        <f t="shared" ref="G519:L519" si="36">SUM(G516:G518)</f>
        <v>5499.62</v>
      </c>
      <c r="H519" s="89">
        <f t="shared" si="36"/>
        <v>54241.2</v>
      </c>
      <c r="I519" s="89">
        <f t="shared" si="36"/>
        <v>119</v>
      </c>
      <c r="J519" s="89">
        <f t="shared" si="36"/>
        <v>0</v>
      </c>
      <c r="K519" s="89">
        <f t="shared" si="36"/>
        <v>0</v>
      </c>
      <c r="L519" s="89">
        <f t="shared" si="36"/>
        <v>85147.73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3023.92</v>
      </c>
      <c r="G521" s="18">
        <v>1164.43</v>
      </c>
      <c r="H521" s="18">
        <v>34.700000000000003</v>
      </c>
      <c r="I521" s="18"/>
      <c r="J521" s="18"/>
      <c r="K521" s="18"/>
      <c r="L521" s="88">
        <f>SUM(F521:K521)</f>
        <v>4223.05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3023.92</v>
      </c>
      <c r="G524" s="89">
        <f t="shared" ref="G524:L524" si="37">SUM(G521:G523)</f>
        <v>1164.43</v>
      </c>
      <c r="H524" s="89">
        <f t="shared" si="37"/>
        <v>34.700000000000003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4223.05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12296.1</v>
      </c>
      <c r="I531" s="18"/>
      <c r="J531" s="18"/>
      <c r="K531" s="18"/>
      <c r="L531" s="88">
        <f>SUM(F531:K531)</f>
        <v>12296.1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12296.1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12296.1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124781.67</v>
      </c>
      <c r="G535" s="89">
        <f t="shared" ref="G535:L535" si="40">G514+G519+G524+G529+G534</f>
        <v>37144.46</v>
      </c>
      <c r="H535" s="89">
        <f t="shared" si="40"/>
        <v>90473.25</v>
      </c>
      <c r="I535" s="89">
        <f t="shared" si="40"/>
        <v>736.22</v>
      </c>
      <c r="J535" s="89">
        <f t="shared" si="40"/>
        <v>3556.81</v>
      </c>
      <c r="K535" s="89">
        <f t="shared" si="40"/>
        <v>0</v>
      </c>
      <c r="L535" s="89">
        <f t="shared" si="40"/>
        <v>256692.41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155025.53</v>
      </c>
      <c r="G539" s="87">
        <f>L516</f>
        <v>85147.73</v>
      </c>
      <c r="H539" s="87">
        <f>L521</f>
        <v>4223.05</v>
      </c>
      <c r="I539" s="87">
        <f>L526</f>
        <v>0</v>
      </c>
      <c r="J539" s="87">
        <f>L531</f>
        <v>12296.1</v>
      </c>
      <c r="K539" s="87">
        <f>SUM(F539:J539)</f>
        <v>256692.41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155025.53</v>
      </c>
      <c r="G542" s="89">
        <f t="shared" si="41"/>
        <v>85147.73</v>
      </c>
      <c r="H542" s="89">
        <f t="shared" si="41"/>
        <v>4223.05</v>
      </c>
      <c r="I542" s="89">
        <f t="shared" si="41"/>
        <v>0</v>
      </c>
      <c r="J542" s="89">
        <f t="shared" si="41"/>
        <v>12296.1</v>
      </c>
      <c r="K542" s="89">
        <f t="shared" si="41"/>
        <v>256692.41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19585.11</v>
      </c>
      <c r="G573" s="18"/>
      <c r="H573" s="18"/>
      <c r="I573" s="87">
        <f t="shared" si="46"/>
        <v>19585.11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72689</v>
      </c>
      <c r="I581" s="18"/>
      <c r="J581" s="18"/>
      <c r="K581" s="104">
        <f t="shared" ref="K581:K587" si="47">SUM(H581:J581)</f>
        <v>72689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12296.1</v>
      </c>
      <c r="I582" s="18"/>
      <c r="J582" s="18"/>
      <c r="K582" s="104">
        <f t="shared" si="47"/>
        <v>12296.1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1855</v>
      </c>
      <c r="I584" s="18"/>
      <c r="J584" s="18"/>
      <c r="K584" s="104">
        <f t="shared" si="47"/>
        <v>1855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3405.14</v>
      </c>
      <c r="I585" s="18"/>
      <c r="J585" s="18"/>
      <c r="K585" s="104">
        <f t="shared" si="47"/>
        <v>3405.14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90245.24</v>
      </c>
      <c r="I588" s="108">
        <f>SUM(I581:I587)</f>
        <v>0</v>
      </c>
      <c r="J588" s="108">
        <f>SUM(J581:J587)</f>
        <v>0</v>
      </c>
      <c r="K588" s="108">
        <f>SUM(K581:K587)</f>
        <v>90245.24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13241.75</v>
      </c>
      <c r="I594" s="18"/>
      <c r="J594" s="18"/>
      <c r="K594" s="104">
        <f>SUM(H594:J594)</f>
        <v>13241.75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13241.75</v>
      </c>
      <c r="I595" s="108">
        <f>SUM(I592:I594)</f>
        <v>0</v>
      </c>
      <c r="J595" s="108">
        <f>SUM(J592:J594)</f>
        <v>0</v>
      </c>
      <c r="K595" s="108">
        <f>SUM(K592:K594)</f>
        <v>13241.75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85234.3</v>
      </c>
      <c r="H607" s="109">
        <f>SUM(F44)</f>
        <v>85234.3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2775.2900000000009</v>
      </c>
      <c r="H608" s="109">
        <f>SUM(G44)</f>
        <v>2775.29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3229.7600000000011</v>
      </c>
      <c r="H609" s="109">
        <f>SUM(H44)</f>
        <v>3229.76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39623.660000000003</v>
      </c>
      <c r="H611" s="109">
        <f>SUM(J44)</f>
        <v>39623.660000000003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46444.91</v>
      </c>
      <c r="H612" s="109">
        <f>F466</f>
        <v>46444.909999999916</v>
      </c>
      <c r="I612" s="121" t="s">
        <v>106</v>
      </c>
      <c r="J612" s="109">
        <f t="shared" ref="J612:J645" si="49">G612-H612</f>
        <v>8.7311491370201111E-11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2737.21</v>
      </c>
      <c r="H613" s="109">
        <f>G466</f>
        <v>2737.2099999999991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39623.660000000003</v>
      </c>
      <c r="H616" s="109">
        <f>J466</f>
        <v>39623.660000000003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1197373.21</v>
      </c>
      <c r="H617" s="104">
        <f>SUM(F458)</f>
        <v>1197373.21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55571.69</v>
      </c>
      <c r="H618" s="104">
        <f>SUM(G458)</f>
        <v>55571.69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35649.19</v>
      </c>
      <c r="H619" s="104">
        <f>SUM(H458)</f>
        <v>35649.19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58.73</v>
      </c>
      <c r="H621" s="104">
        <f>SUM(J458)</f>
        <v>58.73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1222940.3099999998</v>
      </c>
      <c r="H622" s="104">
        <f>SUM(F462)</f>
        <v>1222940.31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35649.19</v>
      </c>
      <c r="H623" s="104">
        <f>SUM(H462)</f>
        <v>35649.19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23794.26</v>
      </c>
      <c r="H624" s="104">
        <f>I361</f>
        <v>23794.260000000002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52834.479999999996</v>
      </c>
      <c r="H625" s="104">
        <f>SUM(G462)</f>
        <v>52834.48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58.73</v>
      </c>
      <c r="H627" s="164">
        <f>SUM(J458)</f>
        <v>58.73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39623.660000000003</v>
      </c>
      <c r="H629" s="104">
        <f>SUM(F451)</f>
        <v>39623.660000000003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39623.660000000003</v>
      </c>
      <c r="H632" s="104">
        <f>SUM(I451)</f>
        <v>39623.660000000003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58.73</v>
      </c>
      <c r="H634" s="104">
        <f>H400</f>
        <v>58.73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58.73</v>
      </c>
      <c r="H636" s="104">
        <f>L400</f>
        <v>58.73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90245.24</v>
      </c>
      <c r="H637" s="104">
        <f>L200+L218+L236</f>
        <v>90245.24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13241.75</v>
      </c>
      <c r="H638" s="104">
        <f>(J249+J330)-(J247+J328)</f>
        <v>13241.75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90245.24</v>
      </c>
      <c r="H639" s="104">
        <f>H588</f>
        <v>90245.24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27000</v>
      </c>
      <c r="H642" s="104">
        <f>K255+K337</f>
        <v>27000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1276828.9799999997</v>
      </c>
      <c r="G650" s="19">
        <f>(L221+L301+L351)</f>
        <v>0</v>
      </c>
      <c r="H650" s="19">
        <f>(L239+L320+L352)</f>
        <v>0</v>
      </c>
      <c r="I650" s="19">
        <f>SUM(F650:H650)</f>
        <v>1276828.9799999997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7887.97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7887.97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91869.900000000009</v>
      </c>
      <c r="G652" s="19">
        <f>(L218+L298)-(J218+J298)</f>
        <v>0</v>
      </c>
      <c r="H652" s="19">
        <f>(L236+L317)-(J236+J317)</f>
        <v>0</v>
      </c>
      <c r="I652" s="19">
        <f>SUM(F652:H652)</f>
        <v>91869.900000000009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32826.86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32826.86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1144244.2499999998</v>
      </c>
      <c r="G654" s="19">
        <f>G650-SUM(G651:G653)</f>
        <v>0</v>
      </c>
      <c r="H654" s="19">
        <f>H650-SUM(H651:H653)</f>
        <v>0</v>
      </c>
      <c r="I654" s="19">
        <f>I650-SUM(I651:I653)</f>
        <v>1144244.2499999998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62.3</v>
      </c>
      <c r="G655" s="249"/>
      <c r="H655" s="249"/>
      <c r="I655" s="19">
        <f>SUM(F655:H655)</f>
        <v>62.3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18366.68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18366.68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18366.68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18366.68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17C3-5EE9-4544-8FC7-55EB0CC0230C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Wentworth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336967.58</v>
      </c>
      <c r="C9" s="230">
        <f>'DOE25'!G189+'DOE25'!G207+'DOE25'!G225+'DOE25'!G268+'DOE25'!G287+'DOE25'!G306</f>
        <v>207370.31</v>
      </c>
    </row>
    <row r="10" spans="1:3" x14ac:dyDescent="0.2">
      <c r="A10" t="s">
        <v>810</v>
      </c>
      <c r="B10" s="241">
        <v>310852.13</v>
      </c>
      <c r="C10" s="241">
        <v>205217.23</v>
      </c>
    </row>
    <row r="11" spans="1:3" x14ac:dyDescent="0.2">
      <c r="A11" t="s">
        <v>811</v>
      </c>
      <c r="B11" s="241">
        <v>19885.45</v>
      </c>
      <c r="C11" s="241">
        <v>1636.29</v>
      </c>
    </row>
    <row r="12" spans="1:3" x14ac:dyDescent="0.2">
      <c r="A12" t="s">
        <v>812</v>
      </c>
      <c r="B12" s="241">
        <v>6230</v>
      </c>
      <c r="C12" s="241">
        <v>516.79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336967.58</v>
      </c>
      <c r="C13" s="232">
        <f>SUM(C10:C12)</f>
        <v>207370.31000000003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96469.84</v>
      </c>
      <c r="C18" s="230">
        <f>'DOE25'!G190+'DOE25'!G208+'DOE25'!G226+'DOE25'!G269+'DOE25'!G288+'DOE25'!G307</f>
        <v>30480.41</v>
      </c>
    </row>
    <row r="19" spans="1:3" x14ac:dyDescent="0.2">
      <c r="A19" t="s">
        <v>810</v>
      </c>
      <c r="B19" s="241">
        <v>37151</v>
      </c>
      <c r="C19" s="241">
        <v>26328.33</v>
      </c>
    </row>
    <row r="20" spans="1:3" x14ac:dyDescent="0.2">
      <c r="A20" t="s">
        <v>811</v>
      </c>
      <c r="B20" s="241">
        <v>49926.45</v>
      </c>
      <c r="C20" s="241">
        <v>3952.25</v>
      </c>
    </row>
    <row r="21" spans="1:3" x14ac:dyDescent="0.2">
      <c r="A21" t="s">
        <v>812</v>
      </c>
      <c r="B21" s="241">
        <v>9392.39</v>
      </c>
      <c r="C21" s="241">
        <v>199.83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96469.84</v>
      </c>
      <c r="C22" s="232">
        <f>SUM(C19:C21)</f>
        <v>30480.410000000003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6731.25</v>
      </c>
      <c r="C36" s="236">
        <f>'DOE25'!G192+'DOE25'!G210+'DOE25'!G228+'DOE25'!G271+'DOE25'!G290+'DOE25'!G309</f>
        <v>2111.59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6731.25</v>
      </c>
      <c r="C39" s="241">
        <v>2111.59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6731.25</v>
      </c>
      <c r="C40" s="232">
        <f>SUM(C37:C39)</f>
        <v>2111.59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CAB3-2640-4470-A8A4-E006D295A505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Wentworth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720583.37</v>
      </c>
      <c r="D5" s="20">
        <f>SUM('DOE25'!L189:L192)+SUM('DOE25'!L207:L210)+SUM('DOE25'!L225:L228)-F5-G5</f>
        <v>720078.48</v>
      </c>
      <c r="E5" s="244"/>
      <c r="F5" s="256">
        <f>SUM('DOE25'!J189:J192)+SUM('DOE25'!J207:J210)+SUM('DOE25'!J225:J228)</f>
        <v>474.89</v>
      </c>
      <c r="G5" s="53">
        <f>SUM('DOE25'!K189:K192)+SUM('DOE25'!K207:K210)+SUM('DOE25'!K225:K228)</f>
        <v>30</v>
      </c>
      <c r="H5" s="260"/>
    </row>
    <row r="6" spans="1:9" x14ac:dyDescent="0.2">
      <c r="A6" s="32">
        <v>2100</v>
      </c>
      <c r="B6" t="s">
        <v>832</v>
      </c>
      <c r="C6" s="246">
        <f t="shared" si="0"/>
        <v>119599.55</v>
      </c>
      <c r="D6" s="20">
        <f>'DOE25'!L194+'DOE25'!L212+'DOE25'!L230-F6-G6</f>
        <v>119599.55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6733.71</v>
      </c>
      <c r="D7" s="20">
        <f>'DOE25'!L195+'DOE25'!L213+'DOE25'!L231-F7-G7</f>
        <v>6733.71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20062.710000000003</v>
      </c>
      <c r="D8" s="244"/>
      <c r="E8" s="20">
        <f>'DOE25'!L196+'DOE25'!L214+'DOE25'!L232-F8-G8-D9-D11</f>
        <v>19967.620000000003</v>
      </c>
      <c r="F8" s="256">
        <f>'DOE25'!J196+'DOE25'!J214+'DOE25'!J232</f>
        <v>0</v>
      </c>
      <c r="G8" s="53">
        <f>'DOE25'!K196+'DOE25'!K214+'DOE25'!K232</f>
        <v>95.09</v>
      </c>
      <c r="H8" s="260"/>
    </row>
    <row r="9" spans="1:9" x14ac:dyDescent="0.2">
      <c r="A9" s="32">
        <v>2310</v>
      </c>
      <c r="B9" t="s">
        <v>849</v>
      </c>
      <c r="C9" s="246">
        <f t="shared" si="0"/>
        <v>12255.05</v>
      </c>
      <c r="D9" s="245">
        <v>12255.05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5575</v>
      </c>
      <c r="D10" s="244"/>
      <c r="E10" s="245">
        <v>5575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14280.38</v>
      </c>
      <c r="D11" s="245">
        <v>14280.38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123200.79999999997</v>
      </c>
      <c r="D12" s="20">
        <f>'DOE25'!L197+'DOE25'!L215+'DOE25'!L233-F12-G12</f>
        <v>121999.70999999998</v>
      </c>
      <c r="E12" s="244"/>
      <c r="F12" s="256">
        <f>'DOE25'!J197+'DOE25'!J215+'DOE25'!J233</f>
        <v>0</v>
      </c>
      <c r="G12" s="53">
        <f>'DOE25'!K197+'DOE25'!K215+'DOE25'!K233</f>
        <v>1201.0899999999999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81384.5</v>
      </c>
      <c r="D14" s="20">
        <f>'DOE25'!L199+'DOE25'!L217+'DOE25'!L235-F14-G14</f>
        <v>78828.25</v>
      </c>
      <c r="E14" s="244"/>
      <c r="F14" s="256">
        <f>'DOE25'!J199+'DOE25'!J217+'DOE25'!J235</f>
        <v>2556.25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90245.24</v>
      </c>
      <c r="D15" s="20">
        <f>'DOE25'!L200+'DOE25'!L218+'DOE25'!L236-F15-G15</f>
        <v>90245.24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7595</v>
      </c>
      <c r="D22" s="244"/>
      <c r="E22" s="244"/>
      <c r="F22" s="256">
        <f>'DOE25'!L247+'DOE25'!L328</f>
        <v>7595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31867.759999999995</v>
      </c>
      <c r="D29" s="20">
        <f>'DOE25'!L350+'DOE25'!L351+'DOE25'!L352-'DOE25'!I359-F29-G29</f>
        <v>31867.759999999995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35649.19</v>
      </c>
      <c r="D31" s="20">
        <f>'DOE25'!L282+'DOE25'!L301+'DOE25'!L320+'DOE25'!L325+'DOE25'!L326+'DOE25'!L327-F31-G31</f>
        <v>24694.530000000002</v>
      </c>
      <c r="E31" s="244"/>
      <c r="F31" s="256">
        <f>'DOE25'!J282+'DOE25'!J301+'DOE25'!J320+'DOE25'!J325+'DOE25'!J326+'DOE25'!J327</f>
        <v>10210.61</v>
      </c>
      <c r="G31" s="53">
        <f>'DOE25'!K282+'DOE25'!K301+'DOE25'!K320+'DOE25'!K325+'DOE25'!K326+'DOE25'!K327</f>
        <v>744.05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1220582.6599999999</v>
      </c>
      <c r="E33" s="247">
        <f>SUM(E5:E31)</f>
        <v>25542.620000000003</v>
      </c>
      <c r="F33" s="247">
        <f>SUM(F5:F31)</f>
        <v>20836.75</v>
      </c>
      <c r="G33" s="247">
        <f>SUM(G5:G31)</f>
        <v>2070.2299999999996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25542.620000000003</v>
      </c>
      <c r="E35" s="250"/>
    </row>
    <row r="36" spans="2:8" ht="12" thickTop="1" x14ac:dyDescent="0.2">
      <c r="B36" t="s">
        <v>846</v>
      </c>
      <c r="D36" s="20">
        <f>D33</f>
        <v>1220582.6599999999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CD3-65BE-48DB-A88B-3C3A142618E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Wentworth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79580.38</v>
      </c>
      <c r="D9" s="95">
        <f>'DOE25'!G9</f>
        <v>-31557.73</v>
      </c>
      <c r="E9" s="95">
        <f>'DOE25'!H9</f>
        <v>14012.43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39623.660000000003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-8745.4699999999993</v>
      </c>
      <c r="D12" s="95">
        <f>'DOE25'!G12</f>
        <v>26455.360000000001</v>
      </c>
      <c r="E12" s="95">
        <f>'DOE25'!H12</f>
        <v>-17709.89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13867.38</v>
      </c>
      <c r="D13" s="95">
        <f>'DOE25'!G13</f>
        <v>7877.66</v>
      </c>
      <c r="E13" s="95">
        <f>'DOE25'!H13</f>
        <v>6927.22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532.01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85234.3</v>
      </c>
      <c r="D19" s="41">
        <f>SUM(D9:D18)</f>
        <v>2775.2900000000009</v>
      </c>
      <c r="E19" s="41">
        <f>SUM(E9:E18)</f>
        <v>3229.7600000000011</v>
      </c>
      <c r="F19" s="41">
        <f>SUM(F9:F18)</f>
        <v>0</v>
      </c>
      <c r="G19" s="41">
        <f>SUM(G9:G18)</f>
        <v>39623.660000000003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38789.39</v>
      </c>
      <c r="D24" s="95">
        <f>'DOE25'!G25</f>
        <v>38.08</v>
      </c>
      <c r="E24" s="95">
        <f>'DOE25'!H25</f>
        <v>3229.76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38789.39</v>
      </c>
      <c r="D32" s="41">
        <f>SUM(D22:D31)</f>
        <v>38.08</v>
      </c>
      <c r="E32" s="41">
        <f>SUM(E22:E31)</f>
        <v>3229.76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28508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2737.21</v>
      </c>
      <c r="E40" s="95">
        <f>'DOE25'!H41</f>
        <v>0</v>
      </c>
      <c r="F40" s="95">
        <f>'DOE25'!I41</f>
        <v>0</v>
      </c>
      <c r="G40" s="95">
        <f>'DOE25'!J41</f>
        <v>39623.660000000003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17936.91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46444.91</v>
      </c>
      <c r="D42" s="41">
        <f>SUM(D34:D41)</f>
        <v>2737.21</v>
      </c>
      <c r="E42" s="41">
        <f>SUM(E34:E41)</f>
        <v>0</v>
      </c>
      <c r="F42" s="41">
        <f>SUM(F34:F41)</f>
        <v>0</v>
      </c>
      <c r="G42" s="41">
        <f>SUM(G34:G41)</f>
        <v>39623.660000000003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85234.3</v>
      </c>
      <c r="D43" s="41">
        <f>D42+D32</f>
        <v>2775.29</v>
      </c>
      <c r="E43" s="41">
        <f>E42+E32</f>
        <v>3229.76</v>
      </c>
      <c r="F43" s="41">
        <f>F42+F32</f>
        <v>0</v>
      </c>
      <c r="G43" s="41">
        <f>G42+G32</f>
        <v>39623.660000000003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694118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3.51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58.73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7887.97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10300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10303.51</v>
      </c>
      <c r="D54" s="130">
        <f>SUM(D49:D53)</f>
        <v>7887.97</v>
      </c>
      <c r="E54" s="130">
        <f>SUM(E49:E53)</f>
        <v>0</v>
      </c>
      <c r="F54" s="130">
        <f>SUM(F49:F53)</f>
        <v>0</v>
      </c>
      <c r="G54" s="130">
        <f>SUM(G49:G53)</f>
        <v>58.73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704421.51</v>
      </c>
      <c r="D55" s="22">
        <f>D48+D54</f>
        <v>7887.97</v>
      </c>
      <c r="E55" s="22">
        <f>E48+E54</f>
        <v>0</v>
      </c>
      <c r="F55" s="22">
        <f>F48+F54</f>
        <v>0</v>
      </c>
      <c r="G55" s="22">
        <f>G48+G54</f>
        <v>58.73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313477.27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127945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11369.73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452792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7841.26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297.93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7841.26</v>
      </c>
      <c r="D70" s="130">
        <f>SUM(D64:D69)</f>
        <v>297.93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460633.26</v>
      </c>
      <c r="D73" s="130">
        <f>SUM(D71:D72)+D70+D62</f>
        <v>297.93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29463.57</v>
      </c>
      <c r="D80" s="95">
        <f>SUM('DOE25'!G145:G153)</f>
        <v>20385.79</v>
      </c>
      <c r="E80" s="95">
        <f>SUM('DOE25'!H145:H153)</f>
        <v>35649.19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2854.87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32318.44</v>
      </c>
      <c r="D83" s="131">
        <f>SUM(D77:D82)</f>
        <v>20385.79</v>
      </c>
      <c r="E83" s="131">
        <f>SUM(E77:E82)</f>
        <v>35649.19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27000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27000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1197373.21</v>
      </c>
      <c r="D96" s="86">
        <f>D55+D73+D83+D95</f>
        <v>55571.69</v>
      </c>
      <c r="E96" s="86">
        <f>E55+E73+E83+E95</f>
        <v>35649.19</v>
      </c>
      <c r="F96" s="86">
        <f>F55+F73+F83+F95</f>
        <v>0</v>
      </c>
      <c r="G96" s="86">
        <f>G55+G73+G95</f>
        <v>58.73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564796.94000000006</v>
      </c>
      <c r="D101" s="24" t="s">
        <v>312</v>
      </c>
      <c r="E101" s="95">
        <f>('DOE25'!L268)+('DOE25'!L287)+('DOE25'!L306)</f>
        <v>7653.3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144688.32999999999</v>
      </c>
      <c r="D102" s="24" t="s">
        <v>312</v>
      </c>
      <c r="E102" s="95">
        <f>('DOE25'!L269)+('DOE25'!L288)+('DOE25'!L307)</f>
        <v>10337.200000000001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11098.1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720583.37</v>
      </c>
      <c r="D107" s="86">
        <f>SUM(D101:D106)</f>
        <v>0</v>
      </c>
      <c r="E107" s="86">
        <f>SUM(E101:E106)</f>
        <v>17990.5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119599.55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6733.71</v>
      </c>
      <c r="D111" s="24" t="s">
        <v>312</v>
      </c>
      <c r="E111" s="95">
        <f>+('DOE25'!L274)+('DOE25'!L293)+('DOE25'!L312)</f>
        <v>15289.98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46598.14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123200.79999999997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744.05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81384.5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90245.24</v>
      </c>
      <c r="D116" s="24" t="s">
        <v>312</v>
      </c>
      <c r="E116" s="95">
        <f>+('DOE25'!L279)+('DOE25'!L298)+('DOE25'!L317)</f>
        <v>1624.66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52834.479999999996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467761.94</v>
      </c>
      <c r="D120" s="86">
        <f>SUM(D110:D119)</f>
        <v>52834.479999999996</v>
      </c>
      <c r="E120" s="86">
        <f>SUM(E110:E119)</f>
        <v>17658.689999999999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7595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27000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58.73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-58.73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34595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1222940.31</v>
      </c>
      <c r="D137" s="86">
        <f>(D107+D120+D136)</f>
        <v>52834.479999999996</v>
      </c>
      <c r="E137" s="86">
        <f>(E107+E120+E136)</f>
        <v>35649.19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5749-CAA7-41BE-904B-D6CDBA448D07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Wentworth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18367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18367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572450</v>
      </c>
      <c r="D10" s="182">
        <f>ROUND((C10/$C$28)*100,1)</f>
        <v>45.1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155026</v>
      </c>
      <c r="D11" s="182">
        <f>ROUND((C11/$C$28)*100,1)</f>
        <v>12.2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11098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119600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22024</v>
      </c>
      <c r="D16" s="182">
        <f t="shared" si="0"/>
        <v>1.7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46598</v>
      </c>
      <c r="D17" s="182">
        <f t="shared" si="0"/>
        <v>3.7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123201</v>
      </c>
      <c r="D18" s="182">
        <f t="shared" si="0"/>
        <v>9.6999999999999993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744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81385</v>
      </c>
      <c r="D20" s="182">
        <f t="shared" si="0"/>
        <v>6.4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91870</v>
      </c>
      <c r="D21" s="182">
        <f t="shared" si="0"/>
        <v>7.2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44946.03</v>
      </c>
      <c r="D27" s="182">
        <f t="shared" si="0"/>
        <v>3.5</v>
      </c>
    </row>
    <row r="28" spans="1:4" x14ac:dyDescent="0.2">
      <c r="B28" s="187" t="s">
        <v>754</v>
      </c>
      <c r="C28" s="180">
        <f>SUM(C10:C27)</f>
        <v>1268942.03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7595</v>
      </c>
    </row>
    <row r="30" spans="1:4" x14ac:dyDescent="0.2">
      <c r="B30" s="187" t="s">
        <v>760</v>
      </c>
      <c r="C30" s="180">
        <f>SUM(C28:C29)</f>
        <v>1276537.03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694118</v>
      </c>
      <c r="D35" s="182">
        <f t="shared" ref="D35:D40" si="1">ROUND((C35/$C$41)*100,1)</f>
        <v>55.4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10362.239999999991</v>
      </c>
      <c r="D36" s="182">
        <f t="shared" si="1"/>
        <v>0.8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452792</v>
      </c>
      <c r="D37" s="182">
        <f t="shared" si="1"/>
        <v>36.1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8139</v>
      </c>
      <c r="D38" s="182">
        <f t="shared" si="1"/>
        <v>0.6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88353</v>
      </c>
      <c r="D39" s="182">
        <f t="shared" si="1"/>
        <v>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1253764.24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329E-25DE-4A37-AD96-A192842C0FB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Wentworth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C59:M59"/>
    <mergeCell ref="C60:M60"/>
    <mergeCell ref="C49:M49"/>
    <mergeCell ref="C51:M51"/>
    <mergeCell ref="C43:M43"/>
    <mergeCell ref="IC40:IM40"/>
    <mergeCell ref="C61:M61"/>
    <mergeCell ref="C53:M53"/>
    <mergeCell ref="C54:M54"/>
    <mergeCell ref="C55:M55"/>
    <mergeCell ref="C56:M56"/>
    <mergeCell ref="C57:M57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CC40:CM40"/>
    <mergeCell ref="CP40:CZ40"/>
    <mergeCell ref="DC40:DM40"/>
    <mergeCell ref="EP40:EZ40"/>
    <mergeCell ref="C58:M58"/>
    <mergeCell ref="C52:M52"/>
    <mergeCell ref="C50:M50"/>
    <mergeCell ref="C47:M47"/>
    <mergeCell ref="C48:M48"/>
    <mergeCell ref="BP39:BZ39"/>
    <mergeCell ref="BC40:BM40"/>
    <mergeCell ref="BP40:BZ40"/>
    <mergeCell ref="FC40:FM40"/>
    <mergeCell ref="CC39:CM39"/>
    <mergeCell ref="DP40:DZ40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CP39:CZ39"/>
    <mergeCell ref="IP39:IV39"/>
    <mergeCell ref="EP39:EZ39"/>
    <mergeCell ref="FC39:FM39"/>
    <mergeCell ref="FP39:FZ39"/>
    <mergeCell ref="GP39:GZ39"/>
    <mergeCell ref="HC38:HM38"/>
    <mergeCell ref="HP38:HZ38"/>
    <mergeCell ref="IC38:IM38"/>
    <mergeCell ref="IP38:IV38"/>
    <mergeCell ref="FP38:FZ38"/>
    <mergeCell ref="HC32:HM32"/>
    <mergeCell ref="DC32:DM32"/>
    <mergeCell ref="DP32:DZ32"/>
    <mergeCell ref="EC32:EM32"/>
    <mergeCell ref="EP32:EZ32"/>
    <mergeCell ref="FP32:FZ32"/>
    <mergeCell ref="GC32:GM32"/>
    <mergeCell ref="GC38:GM38"/>
    <mergeCell ref="GP38:GZ38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FC38:FM38"/>
    <mergeCell ref="EP31:EZ31"/>
    <mergeCell ref="FC31:FM31"/>
    <mergeCell ref="FP31:FZ31"/>
    <mergeCell ref="GC31:GM31"/>
    <mergeCell ref="AC32:AM32"/>
    <mergeCell ref="AP32:AZ32"/>
    <mergeCell ref="BP31:BZ31"/>
    <mergeCell ref="CC31:CM31"/>
    <mergeCell ref="CP31:CZ31"/>
    <mergeCell ref="DC31:DM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IC30:IM30"/>
    <mergeCell ref="IP30:IV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AP40:AZ40"/>
    <mergeCell ref="BC31:BM31"/>
    <mergeCell ref="BC32:BM32"/>
    <mergeCell ref="BC39:BM39"/>
    <mergeCell ref="GC30:GM30"/>
    <mergeCell ref="GP30:GZ30"/>
    <mergeCell ref="FC30:FM30"/>
    <mergeCell ref="FP30:FZ30"/>
    <mergeCell ref="GP31:GZ31"/>
    <mergeCell ref="EC31:EM31"/>
    <mergeCell ref="BC30:BM30"/>
    <mergeCell ref="BP30:BZ30"/>
    <mergeCell ref="P40:Z40"/>
    <mergeCell ref="AC40:AM40"/>
    <mergeCell ref="BP32:BZ32"/>
    <mergeCell ref="BC38:BM38"/>
    <mergeCell ref="P38:Z38"/>
    <mergeCell ref="AC38:AM38"/>
    <mergeCell ref="AP38:AZ38"/>
    <mergeCell ref="P39:Z3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HC29:HM29"/>
    <mergeCell ref="HP29:HZ29"/>
    <mergeCell ref="C32:M32"/>
    <mergeCell ref="C30:M30"/>
    <mergeCell ref="C31:M31"/>
    <mergeCell ref="P31:Z31"/>
    <mergeCell ref="AC31:AM31"/>
    <mergeCell ref="AP31:AZ31"/>
    <mergeCell ref="IC29:IM29"/>
    <mergeCell ref="IP29:IV29"/>
    <mergeCell ref="C5:M5"/>
    <mergeCell ref="C6:M6"/>
    <mergeCell ref="C7:M7"/>
    <mergeCell ref="C8:M8"/>
    <mergeCell ref="AP29:AZ29"/>
    <mergeCell ref="C26:M26"/>
    <mergeCell ref="C27:M27"/>
    <mergeCell ref="C28:M28"/>
    <mergeCell ref="AC29:AM29"/>
    <mergeCell ref="C9:M9"/>
    <mergeCell ref="C10:M10"/>
    <mergeCell ref="C11:M11"/>
    <mergeCell ref="C12:M12"/>
    <mergeCell ref="C13:M13"/>
    <mergeCell ref="C29:M29"/>
    <mergeCell ref="C25:M25"/>
    <mergeCell ref="A2:E2"/>
    <mergeCell ref="A1:I1"/>
    <mergeCell ref="C3:M3"/>
    <mergeCell ref="C4:M4"/>
    <mergeCell ref="F2:I2"/>
    <mergeCell ref="P32:Z32"/>
    <mergeCell ref="P29:Z29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20:M20"/>
    <mergeCell ref="C66:M66"/>
    <mergeCell ref="C67:M67"/>
    <mergeCell ref="C68:M68"/>
    <mergeCell ref="C69:M69"/>
    <mergeCell ref="C62:M62"/>
    <mergeCell ref="C63:M63"/>
    <mergeCell ref="C64:M64"/>
    <mergeCell ref="C65:M65"/>
    <mergeCell ref="C82:M82"/>
    <mergeCell ref="C75:M75"/>
    <mergeCell ref="C76:M76"/>
    <mergeCell ref="C77:M77"/>
    <mergeCell ref="C78:M78"/>
    <mergeCell ref="C79:M79"/>
    <mergeCell ref="C21:M21"/>
    <mergeCell ref="C22:M22"/>
    <mergeCell ref="C23:M23"/>
    <mergeCell ref="C24:M24"/>
    <mergeCell ref="C80:M80"/>
    <mergeCell ref="C81:M81"/>
    <mergeCell ref="C70:M70"/>
    <mergeCell ref="A72:E72"/>
    <mergeCell ref="C73:M73"/>
    <mergeCell ref="C74:M74"/>
    <mergeCell ref="C89:M89"/>
    <mergeCell ref="C90:M90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2011-10-26T13:05:31Z</cp:lastPrinted>
  <dcterms:created xsi:type="dcterms:W3CDTF">1997-12-04T19:04:30Z</dcterms:created>
  <dcterms:modified xsi:type="dcterms:W3CDTF">2025-01-16T15:39:27Z</dcterms:modified>
</cp:coreProperties>
</file>