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C96E500-0D89-4945-9587-A6282B0F5840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9F3FBB0B-FB80-44D8-B678-CD59A7EF63A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H511" i="1"/>
  <c r="C12" i="12"/>
  <c r="H190" i="1"/>
  <c r="H594" i="1"/>
  <c r="H70" i="1"/>
  <c r="H462" i="1"/>
  <c r="I268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D31" i="13"/>
  <c r="D33" i="13"/>
  <c r="D36" i="13"/>
  <c r="C18" i="13"/>
  <c r="C29" i="13"/>
  <c r="E101" i="2"/>
  <c r="E103" i="2"/>
  <c r="F652" i="1"/>
  <c r="C13" i="10"/>
  <c r="C16" i="10"/>
  <c r="C18" i="10"/>
  <c r="C20" i="10"/>
  <c r="H652" i="1"/>
  <c r="E106" i="2"/>
  <c r="L252" i="1"/>
  <c r="C123" i="2"/>
  <c r="L253" i="1"/>
  <c r="L333" i="1"/>
  <c r="L334" i="1"/>
  <c r="L336" i="1"/>
  <c r="L337" i="1"/>
  <c r="L338" i="1"/>
  <c r="L339" i="1"/>
  <c r="L341" i="1"/>
  <c r="L342" i="1"/>
  <c r="L343" i="1"/>
  <c r="H25" i="13"/>
  <c r="H33" i="13"/>
  <c r="L247" i="1"/>
  <c r="C122" i="2"/>
  <c r="L328" i="1"/>
  <c r="F22" i="13"/>
  <c r="F33" i="13"/>
  <c r="C25" i="13"/>
  <c r="C19" i="13"/>
  <c r="C17" i="13"/>
  <c r="C15" i="13"/>
  <c r="C14" i="13"/>
  <c r="C12" i="13"/>
  <c r="C11" i="13"/>
  <c r="C10" i="13"/>
  <c r="C9" i="13"/>
  <c r="C8" i="13"/>
  <c r="C7" i="13"/>
  <c r="C6" i="13"/>
  <c r="L353" i="1"/>
  <c r="L354" i="1"/>
  <c r="C27" i="10"/>
  <c r="B4" i="12"/>
  <c r="B36" i="12"/>
  <c r="C36" i="12"/>
  <c r="B40" i="12"/>
  <c r="C40" i="12"/>
  <c r="A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79" i="1"/>
  <c r="L380" i="1"/>
  <c r="L381" i="1"/>
  <c r="L382" i="1"/>
  <c r="L383" i="1"/>
  <c r="L384" i="1"/>
  <c r="L385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I103" i="1"/>
  <c r="I104" i="1"/>
  <c r="I139" i="1"/>
  <c r="I154" i="1"/>
  <c r="I161" i="1"/>
  <c r="I169" i="1"/>
  <c r="I175" i="1"/>
  <c r="I180" i="1"/>
  <c r="I184" i="1"/>
  <c r="I185" i="1"/>
  <c r="G620" i="1"/>
  <c r="H620" i="1"/>
  <c r="J620" i="1"/>
  <c r="F71" i="1"/>
  <c r="F86" i="1"/>
  <c r="F103" i="1"/>
  <c r="F104" i="1"/>
  <c r="G103" i="1"/>
  <c r="H71" i="1"/>
  <c r="H86" i="1"/>
  <c r="H103" i="1"/>
  <c r="H104" i="1"/>
  <c r="J103" i="1"/>
  <c r="J104" i="1"/>
  <c r="F139" i="1"/>
  <c r="F154" i="1"/>
  <c r="F161" i="1"/>
  <c r="G139" i="1"/>
  <c r="G154" i="1"/>
  <c r="G161" i="1"/>
  <c r="H139" i="1"/>
  <c r="H154" i="1"/>
  <c r="H161" i="1"/>
  <c r="C10" i="10"/>
  <c r="C12" i="10"/>
  <c r="C15" i="10"/>
  <c r="C17" i="10"/>
  <c r="C19" i="10"/>
  <c r="C21" i="10"/>
  <c r="L242" i="1"/>
  <c r="L324" i="1"/>
  <c r="C23" i="10"/>
  <c r="L246" i="1"/>
  <c r="C24" i="10"/>
  <c r="C25" i="10"/>
  <c r="L260" i="1"/>
  <c r="L261" i="1"/>
  <c r="C26" i="10"/>
  <c r="I655" i="1"/>
  <c r="I660" i="1"/>
  <c r="L203" i="1"/>
  <c r="F650" i="1"/>
  <c r="L221" i="1"/>
  <c r="G650" i="1"/>
  <c r="L239" i="1"/>
  <c r="H650" i="1"/>
  <c r="G651" i="1"/>
  <c r="G652" i="1"/>
  <c r="I659" i="1"/>
  <c r="C5" i="10"/>
  <c r="C42" i="10"/>
  <c r="C32" i="10"/>
  <c r="L366" i="1"/>
  <c r="L367" i="1"/>
  <c r="L368" i="1"/>
  <c r="L369" i="1"/>
  <c r="L370" i="1"/>
  <c r="L371" i="1"/>
  <c r="L372" i="1"/>
  <c r="C29" i="10"/>
  <c r="B2" i="10"/>
  <c r="K343" i="1"/>
  <c r="L511" i="1"/>
  <c r="F539" i="1"/>
  <c r="L513" i="1"/>
  <c r="F541" i="1"/>
  <c r="L512" i="1"/>
  <c r="F540" i="1"/>
  <c r="F542" i="1"/>
  <c r="L516" i="1"/>
  <c r="G539" i="1"/>
  <c r="L521" i="1"/>
  <c r="H539" i="1"/>
  <c r="L526" i="1"/>
  <c r="I539" i="1"/>
  <c r="L531" i="1"/>
  <c r="J539" i="1"/>
  <c r="K539" i="1"/>
  <c r="L517" i="1"/>
  <c r="G540" i="1"/>
  <c r="L518" i="1"/>
  <c r="G541" i="1"/>
  <c r="L522" i="1"/>
  <c r="H540" i="1"/>
  <c r="L523" i="1"/>
  <c r="H541" i="1"/>
  <c r="H542" i="1"/>
  <c r="L527" i="1"/>
  <c r="I540" i="1"/>
  <c r="L528" i="1"/>
  <c r="I541" i="1"/>
  <c r="L532" i="1"/>
  <c r="J540" i="1"/>
  <c r="L533" i="1"/>
  <c r="J541" i="1"/>
  <c r="J542" i="1"/>
  <c r="E124" i="2"/>
  <c r="K262" i="1"/>
  <c r="J262" i="1"/>
  <c r="I262" i="1"/>
  <c r="H262" i="1"/>
  <c r="G262" i="1"/>
  <c r="F262" i="1"/>
  <c r="C124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F19" i="2"/>
  <c r="C22" i="2"/>
  <c r="D22" i="2"/>
  <c r="E22" i="2"/>
  <c r="F22" i="2"/>
  <c r="I440" i="1"/>
  <c r="J23" i="1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E32" i="2"/>
  <c r="F31" i="2"/>
  <c r="I443" i="1"/>
  <c r="J32" i="1"/>
  <c r="G31" i="2"/>
  <c r="C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D42" i="2"/>
  <c r="F42" i="2"/>
  <c r="C48" i="2"/>
  <c r="D48" i="2"/>
  <c r="E48" i="2"/>
  <c r="F48" i="2"/>
  <c r="E49" i="2"/>
  <c r="C50" i="2"/>
  <c r="E50" i="2"/>
  <c r="C51" i="2"/>
  <c r="D51" i="2"/>
  <c r="D52" i="2"/>
  <c r="D53" i="2"/>
  <c r="D54" i="2"/>
  <c r="E51" i="2"/>
  <c r="F51" i="2"/>
  <c r="F53" i="2"/>
  <c r="F54" i="2"/>
  <c r="C53" i="2"/>
  <c r="E53" i="2"/>
  <c r="E54" i="2"/>
  <c r="E55" i="2"/>
  <c r="C58" i="2"/>
  <c r="C59" i="2"/>
  <c r="C61" i="2"/>
  <c r="D61" i="2"/>
  <c r="E61" i="2"/>
  <c r="E62" i="2"/>
  <c r="F61" i="2"/>
  <c r="G61" i="2"/>
  <c r="G62" i="2"/>
  <c r="D62" i="2"/>
  <c r="F62" i="2"/>
  <c r="C64" i="2"/>
  <c r="F64" i="2"/>
  <c r="C65" i="2"/>
  <c r="F65" i="2"/>
  <c r="C66" i="2"/>
  <c r="C67" i="2"/>
  <c r="C68" i="2"/>
  <c r="E68" i="2"/>
  <c r="F68" i="2"/>
  <c r="C69" i="2"/>
  <c r="D69" i="2"/>
  <c r="D70" i="2"/>
  <c r="E69" i="2"/>
  <c r="F69" i="2"/>
  <c r="G69" i="2"/>
  <c r="C70" i="2"/>
  <c r="E70" i="2"/>
  <c r="G70" i="2"/>
  <c r="C71" i="2"/>
  <c r="D71" i="2"/>
  <c r="E71" i="2"/>
  <c r="C72" i="2"/>
  <c r="E72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E95" i="2"/>
  <c r="F94" i="2"/>
  <c r="C95" i="2"/>
  <c r="G95" i="2"/>
  <c r="C101" i="2"/>
  <c r="C102" i="2"/>
  <c r="C103" i="2"/>
  <c r="C104" i="2"/>
  <c r="C105" i="2"/>
  <c r="C106" i="2"/>
  <c r="C107" i="2"/>
  <c r="C110" i="2"/>
  <c r="C111" i="2"/>
  <c r="C112" i="2"/>
  <c r="C113" i="2"/>
  <c r="C114" i="2"/>
  <c r="C115" i="2"/>
  <c r="C116" i="2"/>
  <c r="C117" i="2"/>
  <c r="C120" i="2"/>
  <c r="L255" i="1"/>
  <c r="C127" i="2"/>
  <c r="L256" i="1"/>
  <c r="C128" i="2"/>
  <c r="L257" i="1"/>
  <c r="C129" i="2"/>
  <c r="C130" i="2"/>
  <c r="C133" i="2"/>
  <c r="C134" i="2"/>
  <c r="C135" i="2"/>
  <c r="C136" i="2"/>
  <c r="C137" i="2"/>
  <c r="D107" i="2"/>
  <c r="F107" i="2"/>
  <c r="G107" i="2"/>
  <c r="E110" i="2"/>
  <c r="E111" i="2"/>
  <c r="E112" i="2"/>
  <c r="E113" i="2"/>
  <c r="E114" i="2"/>
  <c r="E115" i="2"/>
  <c r="E116" i="2"/>
  <c r="E117" i="2"/>
  <c r="E120" i="2"/>
  <c r="F120" i="2"/>
  <c r="G120" i="2"/>
  <c r="E122" i="2"/>
  <c r="F122" i="2"/>
  <c r="F126" i="2"/>
  <c r="F136" i="2"/>
  <c r="F137" i="2"/>
  <c r="D126" i="2"/>
  <c r="E126" i="2"/>
  <c r="K411" i="1"/>
  <c r="K419" i="1"/>
  <c r="K425" i="1"/>
  <c r="K426" i="1"/>
  <c r="G126" i="2"/>
  <c r="G136" i="2"/>
  <c r="G137" i="2"/>
  <c r="E127" i="2"/>
  <c r="E129" i="2"/>
  <c r="E134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607" i="1"/>
  <c r="G19" i="1"/>
  <c r="H19" i="1"/>
  <c r="G609" i="1"/>
  <c r="I19" i="1"/>
  <c r="F33" i="1"/>
  <c r="G33" i="1"/>
  <c r="H33" i="1"/>
  <c r="I33" i="1"/>
  <c r="F43" i="1"/>
  <c r="F44" i="1"/>
  <c r="H607" i="1"/>
  <c r="G43" i="1"/>
  <c r="H43" i="1"/>
  <c r="H44" i="1"/>
  <c r="H609" i="1"/>
  <c r="I43" i="1"/>
  <c r="G44" i="1"/>
  <c r="H608" i="1"/>
  <c r="G608" i="1"/>
  <c r="J608" i="1"/>
  <c r="I44" i="1"/>
  <c r="H610" i="1"/>
  <c r="G610" i="1"/>
  <c r="J610" i="1"/>
  <c r="F169" i="1"/>
  <c r="F175" i="1"/>
  <c r="F180" i="1"/>
  <c r="F184" i="1"/>
  <c r="G175" i="1"/>
  <c r="H175" i="1"/>
  <c r="H180" i="1"/>
  <c r="H184" i="1"/>
  <c r="J175" i="1"/>
  <c r="J184" i="1"/>
  <c r="G180" i="1"/>
  <c r="G184" i="1"/>
  <c r="F203" i="1"/>
  <c r="G203" i="1"/>
  <c r="G221" i="1"/>
  <c r="G239" i="1"/>
  <c r="G248" i="1"/>
  <c r="G249" i="1"/>
  <c r="G263" i="1"/>
  <c r="H203" i="1"/>
  <c r="I203" i="1"/>
  <c r="I221" i="1"/>
  <c r="I239" i="1"/>
  <c r="I248" i="1"/>
  <c r="I249" i="1"/>
  <c r="I263" i="1"/>
  <c r="J203" i="1"/>
  <c r="K203" i="1"/>
  <c r="K221" i="1"/>
  <c r="K239" i="1"/>
  <c r="K248" i="1"/>
  <c r="K249" i="1"/>
  <c r="K263" i="1"/>
  <c r="F221" i="1"/>
  <c r="H221" i="1"/>
  <c r="J221" i="1"/>
  <c r="F239" i="1"/>
  <c r="H239" i="1"/>
  <c r="J239" i="1"/>
  <c r="F248" i="1"/>
  <c r="H248" i="1"/>
  <c r="J248" i="1"/>
  <c r="L248" i="1"/>
  <c r="L249" i="1"/>
  <c r="L262" i="1"/>
  <c r="L263" i="1"/>
  <c r="G622" i="1"/>
  <c r="F249" i="1"/>
  <c r="H249" i="1"/>
  <c r="H263" i="1"/>
  <c r="J249" i="1"/>
  <c r="J329" i="1"/>
  <c r="J330" i="1"/>
  <c r="H638" i="1"/>
  <c r="F263" i="1"/>
  <c r="J263" i="1"/>
  <c r="F282" i="1"/>
  <c r="G282" i="1"/>
  <c r="G301" i="1"/>
  <c r="G320" i="1"/>
  <c r="G329" i="1"/>
  <c r="G330" i="1"/>
  <c r="G344" i="1"/>
  <c r="H282" i="1"/>
  <c r="I282" i="1"/>
  <c r="I301" i="1"/>
  <c r="I320" i="1"/>
  <c r="I329" i="1"/>
  <c r="I330" i="1"/>
  <c r="I344" i="1"/>
  <c r="F301" i="1"/>
  <c r="H301" i="1"/>
  <c r="F320" i="1"/>
  <c r="H320" i="1"/>
  <c r="F329" i="1"/>
  <c r="H329" i="1"/>
  <c r="K329" i="1"/>
  <c r="L329" i="1"/>
  <c r="K330" i="1"/>
  <c r="K344" i="1"/>
  <c r="F330" i="1"/>
  <c r="F344" i="1"/>
  <c r="H330" i="1"/>
  <c r="H344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G624" i="1"/>
  <c r="J624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5" i="1"/>
  <c r="L406" i="1"/>
  <c r="L407" i="1"/>
  <c r="L408" i="1"/>
  <c r="L409" i="1"/>
  <c r="L410" i="1"/>
  <c r="L411" i="1"/>
  <c r="F411" i="1"/>
  <c r="G411" i="1"/>
  <c r="H411" i="1"/>
  <c r="I411" i="1"/>
  <c r="J411" i="1"/>
  <c r="L413" i="1"/>
  <c r="L414" i="1"/>
  <c r="L415" i="1"/>
  <c r="L416" i="1"/>
  <c r="L417" i="1"/>
  <c r="L418" i="1"/>
  <c r="L419" i="1"/>
  <c r="F419" i="1"/>
  <c r="G419" i="1"/>
  <c r="H419" i="1"/>
  <c r="I419" i="1"/>
  <c r="J419" i="1"/>
  <c r="L421" i="1"/>
  <c r="L422" i="1"/>
  <c r="L423" i="1"/>
  <c r="L424" i="1"/>
  <c r="L425" i="1"/>
  <c r="F425" i="1"/>
  <c r="G425" i="1"/>
  <c r="H425" i="1"/>
  <c r="I425" i="1"/>
  <c r="J425" i="1"/>
  <c r="F426" i="1"/>
  <c r="G426" i="1"/>
  <c r="H426" i="1"/>
  <c r="I426" i="1"/>
  <c r="J426" i="1"/>
  <c r="F438" i="1"/>
  <c r="G629" i="1"/>
  <c r="F444" i="1"/>
  <c r="F450" i="1"/>
  <c r="F451" i="1"/>
  <c r="H629" i="1"/>
  <c r="J629" i="1"/>
  <c r="G438" i="1"/>
  <c r="H438" i="1"/>
  <c r="G631" i="1"/>
  <c r="H444" i="1"/>
  <c r="H450" i="1"/>
  <c r="H451" i="1"/>
  <c r="H631" i="1"/>
  <c r="J631" i="1"/>
  <c r="I438" i="1"/>
  <c r="G444" i="1"/>
  <c r="I444" i="1"/>
  <c r="G450" i="1"/>
  <c r="I450" i="1"/>
  <c r="G451" i="1"/>
  <c r="I451" i="1"/>
  <c r="F460" i="1"/>
  <c r="G460" i="1"/>
  <c r="H460" i="1"/>
  <c r="I460" i="1"/>
  <c r="J460" i="1"/>
  <c r="F464" i="1"/>
  <c r="G464" i="1"/>
  <c r="G466" i="1"/>
  <c r="H613" i="1"/>
  <c r="G613" i="1"/>
  <c r="J613" i="1"/>
  <c r="H464" i="1"/>
  <c r="I464" i="1"/>
  <c r="I466" i="1"/>
  <c r="H615" i="1"/>
  <c r="G615" i="1"/>
  <c r="J615" i="1"/>
  <c r="J464" i="1"/>
  <c r="F466" i="1"/>
  <c r="H612" i="1"/>
  <c r="G612" i="1"/>
  <c r="J612" i="1"/>
  <c r="J466" i="1"/>
  <c r="H61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19" i="1"/>
  <c r="F524" i="1"/>
  <c r="F529" i="1"/>
  <c r="F534" i="1"/>
  <c r="F535" i="1"/>
  <c r="G514" i="1"/>
  <c r="H514" i="1"/>
  <c r="I514" i="1"/>
  <c r="J514" i="1"/>
  <c r="J519" i="1"/>
  <c r="J524" i="1"/>
  <c r="J529" i="1"/>
  <c r="J534" i="1"/>
  <c r="J535" i="1"/>
  <c r="K514" i="1"/>
  <c r="L514" i="1"/>
  <c r="G519" i="1"/>
  <c r="H519" i="1"/>
  <c r="H524" i="1"/>
  <c r="H529" i="1"/>
  <c r="H534" i="1"/>
  <c r="H535" i="1"/>
  <c r="I519" i="1"/>
  <c r="K519" i="1"/>
  <c r="L519" i="1"/>
  <c r="L524" i="1"/>
  <c r="L529" i="1"/>
  <c r="L534" i="1"/>
  <c r="L535" i="1"/>
  <c r="G524" i="1"/>
  <c r="I524" i="1"/>
  <c r="K524" i="1"/>
  <c r="G529" i="1"/>
  <c r="I529" i="1"/>
  <c r="K529" i="1"/>
  <c r="G534" i="1"/>
  <c r="I534" i="1"/>
  <c r="K534" i="1"/>
  <c r="G535" i="1"/>
  <c r="I535" i="1"/>
  <c r="K535" i="1"/>
  <c r="L547" i="1"/>
  <c r="L548" i="1"/>
  <c r="L549" i="1"/>
  <c r="L550" i="1"/>
  <c r="F550" i="1"/>
  <c r="G550" i="1"/>
  <c r="G555" i="1"/>
  <c r="G560" i="1"/>
  <c r="G561" i="1"/>
  <c r="H550" i="1"/>
  <c r="I550" i="1"/>
  <c r="I555" i="1"/>
  <c r="I560" i="1"/>
  <c r="I561" i="1"/>
  <c r="J550" i="1"/>
  <c r="K550" i="1"/>
  <c r="K555" i="1"/>
  <c r="K560" i="1"/>
  <c r="K561" i="1"/>
  <c r="L552" i="1"/>
  <c r="L553" i="1"/>
  <c r="L554" i="1"/>
  <c r="L555" i="1"/>
  <c r="F555" i="1"/>
  <c r="H555" i="1"/>
  <c r="J555" i="1"/>
  <c r="L557" i="1"/>
  <c r="L558" i="1"/>
  <c r="L559" i="1"/>
  <c r="L560" i="1"/>
  <c r="F560" i="1"/>
  <c r="H560" i="1"/>
  <c r="J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/>
  <c r="G640" i="1"/>
  <c r="J640" i="1"/>
  <c r="J588" i="1"/>
  <c r="K588" i="1"/>
  <c r="G637" i="1"/>
  <c r="H637" i="1"/>
  <c r="J637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4" i="1"/>
  <c r="H617" i="1"/>
  <c r="H618" i="1"/>
  <c r="H619" i="1"/>
  <c r="H621" i="1"/>
  <c r="H622" i="1"/>
  <c r="H623" i="1"/>
  <c r="G625" i="1"/>
  <c r="H625" i="1"/>
  <c r="J625" i="1"/>
  <c r="G626" i="1"/>
  <c r="H626" i="1"/>
  <c r="J626" i="1"/>
  <c r="H627" i="1"/>
  <c r="H628" i="1"/>
  <c r="G630" i="1"/>
  <c r="H630" i="1"/>
  <c r="J630" i="1"/>
  <c r="G632" i="1"/>
  <c r="H632" i="1"/>
  <c r="J632" i="1"/>
  <c r="G633" i="1"/>
  <c r="H633" i="1"/>
  <c r="J633" i="1"/>
  <c r="G634" i="1"/>
  <c r="H634" i="1"/>
  <c r="J634" i="1"/>
  <c r="H635" i="1"/>
  <c r="G639" i="1"/>
  <c r="H639" i="1"/>
  <c r="J639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K595" i="1"/>
  <c r="G638" i="1"/>
  <c r="J638" i="1"/>
  <c r="H466" i="1"/>
  <c r="H614" i="1"/>
  <c r="J614" i="1"/>
  <c r="G156" i="2"/>
  <c r="G151" i="2"/>
  <c r="G149" i="2"/>
  <c r="D95" i="2"/>
  <c r="F95" i="2"/>
  <c r="C83" i="2"/>
  <c r="E83" i="2"/>
  <c r="G73" i="2"/>
  <c r="E73" i="2"/>
  <c r="C62" i="2"/>
  <c r="C73" i="2"/>
  <c r="E42" i="2"/>
  <c r="E43" i="2"/>
  <c r="C42" i="2"/>
  <c r="C43" i="2"/>
  <c r="F32" i="2"/>
  <c r="D32" i="2"/>
  <c r="D43" i="2"/>
  <c r="A31" i="12"/>
  <c r="G152" i="2"/>
  <c r="G150" i="2"/>
  <c r="G148" i="2"/>
  <c r="D73" i="2"/>
  <c r="F70" i="2"/>
  <c r="F73" i="2"/>
  <c r="E19" i="2"/>
  <c r="C19" i="2"/>
  <c r="E16" i="13"/>
  <c r="C16" i="13"/>
  <c r="G37" i="2"/>
  <c r="J43" i="1"/>
  <c r="G22" i="2"/>
  <c r="G32" i="2"/>
  <c r="J33" i="1"/>
  <c r="L400" i="1"/>
  <c r="E33" i="13"/>
  <c r="D35" i="13"/>
  <c r="C13" i="13"/>
  <c r="J607" i="1"/>
  <c r="G9" i="2"/>
  <c r="G19" i="2"/>
  <c r="J19" i="1"/>
  <c r="G611" i="1"/>
  <c r="C31" i="13"/>
  <c r="L330" i="1"/>
  <c r="L344" i="1"/>
  <c r="G623" i="1"/>
  <c r="J623" i="1"/>
  <c r="G153" i="2"/>
  <c r="I542" i="1"/>
  <c r="K540" i="1"/>
  <c r="G33" i="13"/>
  <c r="C38" i="10"/>
  <c r="L561" i="1"/>
  <c r="L426" i="1"/>
  <c r="G628" i="1"/>
  <c r="J628" i="1"/>
  <c r="J609" i="1"/>
  <c r="E96" i="2"/>
  <c r="F55" i="2"/>
  <c r="F96" i="2"/>
  <c r="D55" i="2"/>
  <c r="D96" i="2"/>
  <c r="F43" i="2"/>
  <c r="G42" i="2"/>
  <c r="G43" i="2"/>
  <c r="G654" i="1"/>
  <c r="C39" i="10"/>
  <c r="J185" i="1"/>
  <c r="H185" i="1"/>
  <c r="G619" i="1"/>
  <c r="J619" i="1"/>
  <c r="F185" i="1"/>
  <c r="G617" i="1"/>
  <c r="J617" i="1"/>
  <c r="I653" i="1"/>
  <c r="G96" i="2"/>
  <c r="I652" i="1"/>
  <c r="G635" i="1"/>
  <c r="J635" i="1"/>
  <c r="D119" i="2"/>
  <c r="D120" i="2"/>
  <c r="D137" i="2"/>
  <c r="E105" i="2"/>
  <c r="E104" i="2"/>
  <c r="E102" i="2"/>
  <c r="C49" i="2"/>
  <c r="C54" i="2"/>
  <c r="C55" i="2"/>
  <c r="C96" i="2"/>
  <c r="E123" i="2"/>
  <c r="E136" i="2"/>
  <c r="H651" i="1"/>
  <c r="F651" i="1"/>
  <c r="I651" i="1"/>
  <c r="C11" i="10"/>
  <c r="C28" i="10"/>
  <c r="G104" i="1"/>
  <c r="G185" i="1"/>
  <c r="G618" i="1"/>
  <c r="J618" i="1"/>
  <c r="C22" i="13"/>
  <c r="E107" i="2"/>
  <c r="E137" i="2"/>
  <c r="J44" i="1"/>
  <c r="H611" i="1"/>
  <c r="G616" i="1"/>
  <c r="J616" i="1"/>
  <c r="G621" i="1"/>
  <c r="J621" i="1"/>
  <c r="G636" i="1"/>
  <c r="G662" i="1"/>
  <c r="G657" i="1"/>
  <c r="G627" i="1"/>
  <c r="J627" i="1"/>
  <c r="H636" i="1"/>
  <c r="F654" i="1"/>
  <c r="F657" i="1"/>
  <c r="J611" i="1"/>
  <c r="C36" i="10"/>
  <c r="F662" i="1"/>
  <c r="C4" i="10"/>
  <c r="C41" i="10"/>
  <c r="D36" i="10"/>
  <c r="J636" i="1"/>
  <c r="D37" i="10"/>
  <c r="D35" i="10"/>
  <c r="D40" i="10"/>
  <c r="D39" i="10"/>
  <c r="D38" i="10"/>
  <c r="D41" i="10"/>
  <c r="A22" i="12"/>
  <c r="A13" i="12"/>
  <c r="G542" i="1"/>
  <c r="K541" i="1"/>
  <c r="K542" i="1"/>
  <c r="C5" i="13"/>
  <c r="J622" i="1"/>
  <c r="H646" i="1"/>
  <c r="D11" i="10"/>
  <c r="D22" i="10"/>
  <c r="D15" i="10"/>
  <c r="D21" i="10"/>
  <c r="D20" i="10"/>
  <c r="D19" i="10"/>
  <c r="D27" i="10"/>
  <c r="D23" i="10"/>
  <c r="D18" i="10"/>
  <c r="C30" i="10"/>
  <c r="D24" i="10"/>
  <c r="D25" i="10"/>
  <c r="D12" i="10"/>
  <c r="D16" i="10"/>
  <c r="D10" i="10"/>
  <c r="D26" i="10"/>
  <c r="D17" i="10"/>
  <c r="D13" i="10"/>
  <c r="I650" i="1"/>
  <c r="I654" i="1"/>
  <c r="H654" i="1"/>
  <c r="I662" i="1"/>
  <c r="C7" i="10"/>
  <c r="I657" i="1"/>
  <c r="D28" i="10"/>
  <c r="H662" i="1"/>
  <c r="C6" i="10"/>
  <c r="H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D9FBA86-9416-4C94-AF43-4A52856542E9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3784556-0136-4719-8200-B81CF35D3CE0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1C1EA6D-C16C-4218-BD64-0FFC1D469BC4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24DEBA8-B813-4475-9CA0-808D98F240DB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F1F97B6D-583B-420D-9153-4FA2485FFD3F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D7963F6-0A8B-46EC-ADC1-D163777BC22E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4375DACA-625E-434A-A8E9-0CC9322A2B16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B8DA9BF0-2850-476E-80C0-DBE7551AD8BC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B2414702-4153-422A-A12A-4AA2718523BC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84F9950-3104-4645-99B6-43C1455BB83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7F6B9CA-B138-4B58-87F2-96A01B279493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DCAE045-942D-4703-9A85-74FA70CCDD6A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<sst xmlns="http://schemas.openxmlformats.org/spreadsheetml/2006/main" count="3861" uniqueCount="898">
  <si>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</si>
  <si>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</si>
  <si>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</si>
  <si>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</si>
  <si>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</si>
  <si>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</si>
  <si>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</si>
  <si>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</si>
  <si>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</si>
  <si>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</si>
  <si>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</si>
  <si>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</si>
  <si>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</si>
  <si>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</si>
  <si>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</si>
  <si>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</si>
  <si>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</si>
  <si>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</si>
  <si>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</si>
  <si>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</si>
  <si>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</si>
  <si>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</si>
  <si>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</si>
  <si>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</si>
  <si>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</si>
  <si>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</si>
  <si>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</si>
  <si>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</si>
  <si>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</si>
  <si>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</si>
  <si>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</si>
  <si>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</si>
  <si>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</si>
  <si>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</si>
  <si>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</si>
  <si>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</si>
  <si>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</si>
  <si>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</si>
  <si>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</si>
  <si>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</si>
  <si>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</si>
  <si>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</si>
  <si>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</si>
  <si>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</si>
  <si>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</si>
  <si>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</si>
  <si>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</si>
  <si>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</si>
  <si>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</si>
  <si>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</si>
  <si>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</si>
  <si>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</si>
  <si>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</si>
  <si>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</si>
  <si>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</si>
  <si>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</si>
  <si>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</si>
  <si>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</si>
  <si>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</si>
  <si>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</si>
  <si>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</si>
  <si>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</si>
  <si>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</si>
  <si>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</si>
  <si>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</si>
  <si>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</si>
  <si>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</si>
  <si>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</si>
  <si>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</si>
  <si>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</si>
  <si>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</si>
  <si>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</si>
  <si>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</si>
  <si>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</si>
  <si>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</si>
  <si>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</si>
  <si>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</si>
  <si>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</si>
  <si>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</si>
  <si>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</si>
  <si>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</si>
  <si>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</si>
  <si>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</si>
  <si>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</si>
  <si>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</si>
  <si>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</si>
  <si>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</si>
  <si>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</si>
  <si>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</si>
  <si>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</si>
  <si>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</si>
  <si>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</si>
  <si>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</si>
  <si>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</si>
  <si>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</si>
  <si>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</si>
  <si>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</si>
  <si>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</si>
  <si>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</si>
  <si>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</si>
  <si>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</si>
  <si>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</si>
  <si>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</si>
  <si>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</si>
  <si>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</si>
  <si>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</si>
  <si>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</si>
  <si>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</si>
  <si>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</si>
  <si>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</si>
  <si>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</si>
  <si>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</si>
  <si>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</si>
  <si>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</si>
  <si>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</si>
  <si>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</si>
  <si>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</si>
  <si>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</si>
  <si>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</si>
  <si>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</si>
  <si>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</si>
  <si>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</si>
  <si>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</si>
  <si>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</si>
  <si>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</si>
  <si>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</si>
  <si>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</si>
  <si>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</si>
  <si>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</si>
  <si>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</si>
  <si>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</si>
  <si>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</si>
  <si>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</si>
  <si>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</si>
  <si>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</si>
  <si>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</si>
  <si>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</si>
  <si>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</si>
  <si>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</si>
  <si>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</si>
  <si>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</si>
  <si>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</si>
  <si>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</si>
  <si>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</si>
  <si>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</si>
  <si>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</si>
  <si>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</si>
  <si>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</si>
  <si>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</si>
  <si>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</si>
  <si>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</si>
  <si>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</si>
  <si>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</si>
  <si>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</si>
  <si>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</si>
  <si>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</si>
  <si>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</si>
  <si>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</si>
  <si>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</si>
  <si>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</si>
  <si>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</si>
  <si>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</si>
  <si>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</si>
  <si>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</si>
  <si>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</si>
  <si>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</si>
  <si>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</si>
  <si>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</si>
  <si>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</si>
  <si>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</si>
  <si>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</si>
  <si>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</si>
  <si>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</si>
  <si>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</si>
  <si>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</si>
  <si>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</si>
  <si>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</si>
  <si>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</si>
  <si>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</si>
  <si>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</si>
  <si>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</si>
  <si>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</si>
  <si>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</si>
  <si>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</si>
  <si>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</si>
  <si>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</si>
  <si>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</si>
  <si>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</si>
  <si>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</si>
  <si>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</si>
  <si>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</si>
  <si>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</si>
  <si>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</si>
  <si>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</si>
  <si>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</si>
  <si>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</si>
  <si>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</si>
  <si>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</si>
  <si>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</si>
  <si>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</si>
  <si>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</si>
  <si>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</si>
  <si>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</si>
  <si>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</si>
  <si>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</si>
  <si>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</si>
  <si>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</si>
  <si>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</si>
  <si>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</si>
  <si>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</si>
  <si>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</si>
  <si>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</si>
  <si>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</si>
  <si>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</si>
  <si>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</si>
  <si>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</si>
  <si>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</si>
  <si>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</si>
  <si>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</si>
  <si>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</si>
  <si>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</si>
  <si>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</si>
  <si>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</si>
  <si>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</si>
  <si>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</si>
  <si>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</si>
  <si>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</si>
  <si>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</si>
  <si>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</si>
  <si>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</si>
  <si>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</si>
  <si>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</si>
  <si>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</si>
  <si>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</si>
  <si>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</si>
  <si>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</si>
  <si>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</si>
  <si>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</si>
  <si>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</si>
  <si>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</si>
  <si>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</si>
  <si>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</si>
  <si>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</si>
  <si>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</si>
  <si>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</si>
  <si>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</si>
  <si>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</si>
  <si>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</si>
  <si>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</si>
  <si>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</si>
  <si>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</si>
  <si>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</si>
  <si>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</si>
  <si>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</si>
  <si>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</si>
  <si>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</si>
  <si>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</si>
  <si>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</si>
  <si>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</si>
  <si>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</si>
  <si>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</si>
  <si>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</si>
  <si>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</si>
  <si>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</si>
  <si>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</si>
  <si>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</si>
  <si>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</si>
  <si>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</si>
  <si>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</si>
  <si>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</si>
  <si>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</si>
  <si>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</si>
  <si>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</si>
  <si>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</si>
  <si>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</si>
  <si>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</si>
  <si>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</si>
  <si>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</si>
  <si>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</si>
  <si>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</si>
  <si>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</si>
  <si>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</si>
  <si>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</si>
  <si>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</si>
  <si>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</si>
  <si>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</si>
  <si>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</si>
  <si>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</si>
  <si>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</si>
  <si>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</si>
  <si>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</si>
  <si>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</si>
  <si>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</si>
  <si>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</si>
  <si>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</si>
  <si>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</si>
  <si>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</si>
  <si>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</si>
  <si>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</si>
  <si>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</si>
  <si>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</si>
  <si>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</si>
  <si>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</si>
  <si>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</si>
  <si>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</si>
  <si>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</si>
  <si>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</si>
  <si>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</si>
  <si>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</si>
  <si>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</si>
  <si>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</si>
  <si>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</si>
  <si>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</si>
  <si>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</si>
  <si>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</si>
  <si>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</si>
  <si>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</si>
  <si>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</si>
  <si>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</si>
  <si>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</si>
  <si>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</si>
  <si>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</si>
  <si>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</si>
  <si>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</si>
  <si>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</si>
  <si>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</si>
  <si>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</si>
  <si>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</si>
  <si>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</si>
  <si>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</si>
  <si>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</si>
  <si>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</si>
  <si>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</si>
  <si>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</si>
  <si>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</si>
  <si>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</si>
  <si>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</si>
  <si>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</si>
  <si>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</si>
  <si>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</si>
  <si>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</si>
  <si>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</si>
  <si>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</si>
  <si>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</si>
  <si>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</si>
  <si>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</si>
  <si>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</si>
  <si>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</si>
  <si>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</si>
  <si>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</si>
  <si>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</si>
  <si>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</si>
  <si>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</si>
  <si>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</si>
  <si>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</si>
  <si>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</si>
  <si>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</si>
  <si>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</si>
  <si>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</si>
  <si>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</si>
  <si>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</si>
  <si>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</si>
  <si>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</si>
  <si>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</si>
  <si>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</si>
  <si>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</si>
  <si>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</si>
  <si>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</si>
  <si>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</si>
  <si>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</si>
  <si>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</si>
  <si>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</si>
  <si>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</si>
  <si>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</si>
  <si>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</si>
  <si>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</si>
  <si>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</si>
  <si>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</si>
  <si>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</si>
  <si>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</si>
  <si>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</si>
  <si>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</si>
  <si>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</si>
  <si>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</si>
  <si>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</si>
  <si>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</si>
  <si>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</si>
  <si>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</si>
  <si>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</si>
  <si>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</si>
  <si>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</si>
  <si>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</si>
  <si>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</si>
  <si>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</si>
  <si>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</si>
  <si>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</si>
  <si>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</si>
  <si>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</si>
  <si>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</si>
  <si>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</si>
  <si>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</si>
  <si>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</si>
  <si>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</si>
  <si>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</si>
  <si>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</si>
  <si>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</si>
  <si>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</si>
  <si>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</si>
  <si>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</si>
  <si>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</si>
  <si>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</si>
  <si>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</si>
  <si>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</si>
  <si>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</si>
  <si>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</si>
  <si>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</si>
  <si>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</si>
  <si>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</si>
  <si>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</si>
  <si>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</si>
  <si>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</si>
  <si>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</si>
  <si>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</si>
  <si>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</si>
  <si>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</si>
  <si>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</si>
  <si>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</si>
  <si>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</si>
  <si>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</si>
  <si>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</si>
  <si>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</si>
  <si>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</si>
  <si>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</si>
  <si>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</si>
  <si>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</si>
  <si>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</si>
  <si>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</si>
  <si>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</si>
  <si>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</si>
  <si>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</si>
  <si>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</si>
  <si>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</si>
  <si>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</si>
  <si>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</si>
  <si>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</si>
  <si>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</si>
  <si>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</si>
  <si>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</si>
  <si>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</si>
  <si>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</si>
  <si>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</si>
  <si>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</si>
  <si>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</si>
  <si>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</si>
  <si>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</si>
  <si>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</si>
  <si>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</si>
  <si>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</si>
  <si>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</si>
  <si>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</si>
  <si>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</si>
  <si>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</si>
  <si>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</si>
  <si>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</si>
  <si>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</si>
  <si>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</si>
  <si>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</si>
  <si>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</si>
  <si>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</si>
  <si>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</si>
  <si>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</si>
  <si>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</si>
  <si>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</si>
  <si>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</si>
  <si>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</si>
  <si>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</si>
  <si>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</si>
  <si>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</si>
  <si>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</si>
  <si>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</si>
  <si>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</si>
  <si>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</si>
  <si>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</si>
  <si>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</si>
  <si>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</si>
  <si>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</si>
  <si>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</si>
  <si>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</si>
  <si>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</si>
  <si>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</si>
  <si>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</si>
  <si>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</si>
  <si>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</si>
  <si>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</si>
  <si>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</si>
  <si>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</si>
  <si>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</si>
  <si>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</si>
  <si>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</si>
  <si>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</si>
  <si>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</si>
  <si>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</si>
  <si>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</si>
  <si>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</si>
  <si>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</si>
  <si>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</si>
  <si>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</si>
  <si>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</si>
  <si>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</si>
  <si>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</si>
  <si>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</si>
  <si>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</si>
  <si>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</si>
  <si>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</si>
  <si>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</si>
  <si>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</si>
  <si>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</si>
  <si>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</si>
  <si>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</si>
  <si>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</si>
  <si>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</si>
  <si>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</si>
  <si>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</si>
  <si>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</si>
  <si>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</si>
  <si>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</si>
  <si>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</si>
  <si>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</si>
  <si>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</si>
  <si>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</si>
  <si>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</si>
  <si>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</si>
  <si>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</si>
  <si>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</si>
  <si>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</si>
  <si>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</si>
  <si>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</si>
  <si>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</si>
  <si>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</si>
  <si>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</si>
  <si>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</si>
  <si>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</si>
  <si>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</si>
  <si>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</si>
  <si>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</si>
  <si>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</si>
  <si>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</si>
  <si>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</si>
  <si>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</si>
  <si>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</si>
  <si>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</si>
  <si>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</si>
  <si>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</si>
  <si>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</si>
  <si>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</si>
  <si>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</si>
  <si>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</si>
  <si>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</si>
  <si>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</si>
  <si>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</si>
  <si>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</si>
  <si>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</si>
  <si>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</si>
  <si>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</si>
  <si>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</si>
  <si>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</si>
  <si>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</si>
  <si>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</si>
  <si>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</si>
  <si>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</si>
  <si>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</si>
  <si>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</si>
  <si>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</si>
  <si>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</si>
  <si>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</si>
  <si>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</si>
  <si>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</si>
  <si>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</si>
  <si>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</si>
  <si>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</si>
  <si>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</si>
  <si>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</si>
  <si>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</si>
  <si>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</si>
  <si>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</si>
  <si>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</si>
  <si>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</si>
  <si>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</si>
  <si>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</si>
  <si>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</si>
  <si>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</si>
  <si>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</si>
  <si>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</si>
  <si>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</si>
  <si>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</si>
  <si>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</si>
  <si>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</si>
  <si>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</si>
  <si>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</si>
  <si>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</si>
  <si>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</si>
  <si>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</si>
  <si>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</si>
  <si>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</si>
  <si>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</si>
  <si>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</si>
  <si>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</si>
  <si>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</si>
  <si>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</si>
  <si>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</si>
  <si>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</si>
  <si>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</si>
  <si>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</si>
  <si>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</si>
  <si>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</si>
  <si>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</si>
  <si>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</si>
  <si>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</si>
  <si>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</si>
  <si>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</si>
  <si>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</si>
  <si>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</si>
  <si>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</si>
  <si>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</si>
  <si>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</si>
  <si>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</si>
  <si>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</si>
  <si>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</si>
  <si>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</si>
  <si>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</si>
  <si>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</si>
  <si>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</si>
  <si>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</si>
  <si>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</si>
  <si>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</si>
  <si>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</si>
  <si>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</si>
  <si>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</si>
  <si>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</si>
  <si>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</si>
  <si>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</si>
  <si>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</si>
  <si>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</si>
  <si>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</si>
  <si>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</si>
  <si>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</si>
  <si>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</si>
  <si>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</si>
  <si>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</si>
  <si>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</si>
  <si>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</si>
  <si>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</si>
  <si>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</si>
  <si>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</si>
  <si>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</si>
  <si>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</si>
  <si>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</si>
  <si>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</si>
  <si>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</si>
  <si>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</si>
  <si>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</si>
  <si>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</si>
  <si>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</si>
  <si>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</si>
  <si>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</si>
  <si>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</si>
  <si>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</si>
  <si>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</si>
  <si>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</si>
  <si>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</si>
  <si>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</si>
  <si>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</si>
  <si>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</si>
  <si>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</si>
  <si>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</si>
  <si>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</si>
  <si>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</si>
  <si>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</si>
  <si>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</si>
  <si>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</si>
  <si>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</si>
  <si>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</si>
  <si>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</si>
  <si>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</si>
  <si>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</si>
  <si>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</si>
  <si>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</si>
  <si>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</si>
  <si>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</si>
  <si>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</si>
  <si>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</si>
  <si>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</si>
  <si>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</si>
  <si>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</si>
  <si>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</si>
  <si>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</si>
  <si>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</si>
  <si>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</si>
  <si>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</si>
  <si>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</si>
  <si>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</si>
  <si>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</si>
  <si>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</si>
  <si>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</si>
  <si>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</si>
  <si>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</si>
  <si>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</si>
  <si>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</si>
  <si>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</si>
  <si>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</si>
  <si>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</si>
  <si>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</si>
  <si>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</si>
  <si>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</si>
  <si>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</si>
  <si>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</si>
  <si>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</si>
  <si>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</si>
  <si>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</si>
  <si>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</si>
  <si>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</si>
  <si>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</si>
  <si>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</si>
  <si>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</si>
  <si>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</si>
  <si>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</si>
  <si>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</si>
  <si>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</si>
  <si>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</si>
  <si>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</si>
  <si>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</si>
  <si>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</si>
  <si>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</si>
  <si>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</si>
  <si>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</si>
  <si>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</si>
  <si>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</si>
  <si>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</si>
  <si>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</si>
  <si>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</si>
  <si>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</si>
  <si>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</si>
  <si>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</si>
  <si>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</si>
  <si>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</si>
  <si>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</si>
  <si>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</si>
  <si>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</si>
  <si>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</si>
  <si>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</si>
  <si>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</si>
  <si>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</si>
  <si>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</si>
  <si>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</si>
  <si>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</si>
  <si>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</si>
  <si>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</si>
  <si>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</si>
  <si>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</si>
  <si>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</si>
  <si>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</si>
  <si>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</si>
  <si>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</si>
  <si>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</si>
  <si>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</si>
  <si>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</si>
  <si>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</si>
  <si>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</si>
  <si>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</si>
  <si>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</si>
  <si>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</si>
  <si>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</si>
  <si>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</si>
  <si>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</si>
  <si>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</si>
  <si>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</si>
  <si>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</si>
  <si>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</si>
  <si>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</si>
  <si>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</si>
  <si>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</si>
  <si>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</si>
  <si>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</si>
  <si>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</si>
  <si>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</si>
  <si>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</si>
  <si>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</si>
  <si>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</si>
  <si>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</si>
  <si>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</si>
  <si>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</si>
  <si>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</si>
  <si>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</si>
  <si>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</si>
  <si>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</si>
  <si>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</si>
  <si>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</si>
  <si>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</si>
  <si>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</si>
  <si>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</si>
  <si>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</si>
  <si>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</si>
  <si>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</si>
  <si>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</si>
  <si>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</si>
  <si>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</si>
  <si>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</si>
  <si>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</si>
  <si>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</si>
  <si>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</si>
  <si>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</si>
  <si>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</si>
  <si>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</si>
  <si>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</si>
  <si>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</si>
  <si>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</si>
  <si>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</si>
  <si>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</si>
  <si>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</si>
  <si>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</si>
  <si>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</si>
  <si>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</si>
  <si>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</si>
  <si>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</si>
  <si>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</si>
  <si>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</si>
  <si>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</si>
  <si>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</si>
  <si>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</si>
  <si>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</si>
  <si>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</si>
  <si>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</si>
  <si>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</si>
  <si>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</si>
  <si>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</si>
  <si>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</si>
  <si>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</si>
  <si>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</si>
  <si>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</si>
  <si>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</si>
  <si>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</si>
  <si>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</si>
  <si>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</si>
  <si>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</si>
  <si>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</si>
  <si>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</si>
  <si>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</si>
  <si>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</si>
  <si>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</si>
  <si>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</si>
  <si>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</si>
  <si>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</si>
  <si>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</si>
  <si>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</si>
  <si>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</si>
  <si>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</si>
  <si>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</si>
  <si>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</si>
  <si>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</si>
  <si>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</si>
  <si>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</si>
  <si>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</si>
  <si>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</si>
  <si>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</si>
  <si>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</si>
  <si>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</si>
  <si>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</si>
  <si>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</si>
  <si>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</si>
  <si>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</si>
  <si>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</si>
  <si>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</si>
  <si>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</si>
  <si>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</si>
  <si>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</si>
  <si>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</si>
  <si>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</si>
  <si>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</si>
  <si>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</si>
  <si>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</si>
  <si>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</si>
  <si>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</si>
  <si>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</si>
  <si>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</si>
  <si>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</si>
  <si>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</si>
  <si>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</si>
  <si>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</si>
  <si>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</si>
  <si>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</si>
  <si>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</si>
  <si>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</si>
  <si>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</si>
  <si>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</si>
  <si>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Wincheser SD</t>
  </si>
  <si>
    <t>08/03</t>
  </si>
  <si>
    <t>08/23</t>
  </si>
  <si>
    <t xml:space="preserve">  4%06%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</si>
</sst>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Documents%20and%20Settings\cpaulin\Local%20Settings\Temporary%20Internet%20Files\Content.Outlook\GE8Z9P29\d573573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13CF-74BE-4CC4-AAA5-D919A3941EDD}">
  <sheetPr transitionEvaluation="1" transitionEntry="1" codeName="Sheet1">
    <tabColor indexed="56"/>
  </sheetPr>
  <dimension ref="A1:AQ666"/>
  <sheetViews>
    <sheetView tabSelected="1" zoomScale="75" zoomScaleNormal="13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573</v>
      </c>
      <c r="C2" s="21">
        <v>573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-87623.32</v>
      </c>
      <c r="G9" s="18">
        <v>44182.48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1647.67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279394.69</v>
      </c>
      <c r="G12" s="18">
        <v>47846.98</v>
      </c>
      <c r="H12" s="18">
        <v>297032.92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23939.49</v>
      </c>
      <c r="G13" s="18">
        <v>16981.36</v>
      </c>
      <c r="H13" s="18">
        <v>289166.94</v>
      </c>
      <c r="I13" s="18"/>
      <c r="J13" s="67">
        <f>SUM(I434)</f>
        <v>415325.87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11590.82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10257.08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228949.34999999998</v>
      </c>
      <c r="G19" s="41">
        <f>SUM(G9:G18)</f>
        <v>119267.90000000001</v>
      </c>
      <c r="H19" s="41">
        <f>SUM(H9:H18)</f>
        <v>586199.86</v>
      </c>
      <c r="I19" s="41">
        <f>SUM(I9:I18)</f>
        <v>0</v>
      </c>
      <c r="J19" s="41">
        <f>SUM(J9:J18)</f>
        <v>415325.87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291796.34999999998</v>
      </c>
      <c r="G23" s="18"/>
      <c r="H23" s="18">
        <v>339275.7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263959.77</v>
      </c>
      <c r="G29" s="18"/>
      <c r="H29" s="18">
        <v>8694.7000000000007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19247.68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555756.12</v>
      </c>
      <c r="G33" s="41">
        <f>SUM(G23:G32)</f>
        <v>0</v>
      </c>
      <c r="H33" s="41">
        <f>SUM(H23:H32)</f>
        <v>367218.08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30465.86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119267.9</v>
      </c>
      <c r="H41" s="18">
        <v>218981.78</v>
      </c>
      <c r="I41" s="18"/>
      <c r="J41" s="13">
        <f>SUM(I449)</f>
        <v>415325.87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-357272.63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-326806.77</v>
      </c>
      <c r="G43" s="41">
        <f>SUM(G35:G42)</f>
        <v>119267.9</v>
      </c>
      <c r="H43" s="41">
        <f>SUM(H35:H42)</f>
        <v>218981.78</v>
      </c>
      <c r="I43" s="41">
        <f>SUM(I35:I42)</f>
        <v>0</v>
      </c>
      <c r="J43" s="41">
        <f>SUM(J35:J42)</f>
        <v>415325.87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228949.34999999998</v>
      </c>
      <c r="G44" s="41">
        <f>G43+G33</f>
        <v>119267.9</v>
      </c>
      <c r="H44" s="41">
        <f>H43+H33</f>
        <v>586199.86</v>
      </c>
      <c r="I44" s="41">
        <f>I43+I33</f>
        <v>0</v>
      </c>
      <c r="J44" s="41">
        <f>J43+J33</f>
        <v>415325.87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3974094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3974094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26196.3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f>30385.61+7727</f>
        <v>38112.61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26196.3</v>
      </c>
      <c r="G71" s="45" t="s">
        <v>312</v>
      </c>
      <c r="H71" s="41">
        <f>SUM(H55:H70)</f>
        <v>38112.61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209.93</v>
      </c>
      <c r="G88" s="18">
        <v>29.13</v>
      </c>
      <c r="H88" s="18"/>
      <c r="I88" s="18"/>
      <c r="J88" s="18">
        <v>41.49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40695.51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25072.5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>
        <v>92154.1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35707.32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35917.25</v>
      </c>
      <c r="G103" s="41">
        <f>SUM(G88:G102)</f>
        <v>40724.639999999999</v>
      </c>
      <c r="H103" s="41">
        <f>SUM(H88:H102)</f>
        <v>117226.6</v>
      </c>
      <c r="I103" s="41">
        <f>SUM(I88:I102)</f>
        <v>0</v>
      </c>
      <c r="J103" s="41">
        <f>SUM(J88:J102)</f>
        <v>41.49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4036207.55</v>
      </c>
      <c r="G104" s="41">
        <f>G52+G103</f>
        <v>40724.639999999999</v>
      </c>
      <c r="H104" s="41">
        <f>H52+H71+H86+H103</f>
        <v>155339.21000000002</v>
      </c>
      <c r="I104" s="41">
        <f>I52+I103</f>
        <v>0</v>
      </c>
      <c r="J104" s="41">
        <f>J52+J103</f>
        <v>41.49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3917007.25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601109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142068.75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4660185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64690.37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394039.03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2495.52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458729.4</v>
      </c>
      <c r="G128" s="41">
        <f>SUM(G115:G127)</f>
        <v>2495.52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5118914.4000000004</v>
      </c>
      <c r="G132" s="41">
        <f>G113+SUM(G128:G129)</f>
        <v>2495.52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378704.53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307791.53999999998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173872.39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56205.91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41704.26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41704.26</v>
      </c>
      <c r="G154" s="41">
        <f>SUM(G142:G153)</f>
        <v>173872.39</v>
      </c>
      <c r="H154" s="41">
        <f>SUM(H142:H153)</f>
        <v>742701.9800000001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41704.26</v>
      </c>
      <c r="G161" s="41">
        <f>G139+G154+SUM(G155:G160)</f>
        <v>173872.39</v>
      </c>
      <c r="H161" s="41">
        <f>H139+H154+SUM(H155:H160)</f>
        <v>742701.9800000001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9196826.209999999</v>
      </c>
      <c r="G185" s="47">
        <f>G104+G132+G161+G184</f>
        <v>217092.55000000002</v>
      </c>
      <c r="H185" s="47">
        <f>H104+H132+H161+H184</f>
        <v>898041.19000000018</v>
      </c>
      <c r="I185" s="47">
        <f>I104+I132+I161+I184</f>
        <v>0</v>
      </c>
      <c r="J185" s="47">
        <f>J104+J132+J184</f>
        <v>41.49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1315599.6000000001</v>
      </c>
      <c r="G189" s="18">
        <v>661039.31999999995</v>
      </c>
      <c r="H189" s="18">
        <v>14228.1</v>
      </c>
      <c r="I189" s="18">
        <v>64343.199999999997</v>
      </c>
      <c r="J189" s="18"/>
      <c r="K189" s="18">
        <v>509</v>
      </c>
      <c r="L189" s="19">
        <f>SUM(F189:K189)</f>
        <v>2055719.22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896173.76</v>
      </c>
      <c r="G190" s="18">
        <v>196699.39</v>
      </c>
      <c r="H190" s="18">
        <f>3853.3+395074.97</f>
        <v>398928.26999999996</v>
      </c>
      <c r="I190" s="18">
        <v>12629.74</v>
      </c>
      <c r="J190" s="18"/>
      <c r="K190" s="18"/>
      <c r="L190" s="19">
        <f>SUM(F190:K190)</f>
        <v>1504431.16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35605</v>
      </c>
      <c r="G192" s="18">
        <v>3839.17</v>
      </c>
      <c r="H192" s="18">
        <v>1920</v>
      </c>
      <c r="I192" s="18">
        <v>3217.53</v>
      </c>
      <c r="J192" s="18"/>
      <c r="K192" s="18"/>
      <c r="L192" s="19">
        <f>SUM(F192:K192)</f>
        <v>44581.7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119086</v>
      </c>
      <c r="G194" s="18">
        <v>58288.82</v>
      </c>
      <c r="H194" s="18">
        <v>266675.27</v>
      </c>
      <c r="I194" s="18">
        <v>1458.48</v>
      </c>
      <c r="J194" s="18"/>
      <c r="K194" s="18"/>
      <c r="L194" s="19">
        <f t="shared" ref="L194:L200" si="0">SUM(F194:K194)</f>
        <v>445508.57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56147</v>
      </c>
      <c r="G195" s="18">
        <v>22419.1</v>
      </c>
      <c r="H195" s="18">
        <v>8513.76</v>
      </c>
      <c r="I195" s="18">
        <v>6551.07</v>
      </c>
      <c r="J195" s="18"/>
      <c r="K195" s="18"/>
      <c r="L195" s="19">
        <f t="shared" si="0"/>
        <v>93630.93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5400</v>
      </c>
      <c r="G196" s="18">
        <v>35717.129999999997</v>
      </c>
      <c r="H196" s="18">
        <v>288513.15000000002</v>
      </c>
      <c r="I196" s="18">
        <v>18007.93</v>
      </c>
      <c r="J196" s="18"/>
      <c r="K196" s="18">
        <v>6398.09</v>
      </c>
      <c r="L196" s="19">
        <f t="shared" si="0"/>
        <v>354036.30000000005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186545.6</v>
      </c>
      <c r="G197" s="18">
        <v>64498.53</v>
      </c>
      <c r="H197" s="18">
        <v>4399.66</v>
      </c>
      <c r="I197" s="18">
        <v>2278.23</v>
      </c>
      <c r="J197" s="18"/>
      <c r="K197" s="18"/>
      <c r="L197" s="19">
        <f t="shared" si="0"/>
        <v>257722.02000000002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190235.54</v>
      </c>
      <c r="G199" s="18">
        <v>114966</v>
      </c>
      <c r="H199" s="18">
        <v>103851.36</v>
      </c>
      <c r="I199" s="18">
        <v>226321.47</v>
      </c>
      <c r="J199" s="18">
        <v>14333.92</v>
      </c>
      <c r="K199" s="18"/>
      <c r="L199" s="19">
        <f t="shared" si="0"/>
        <v>649708.29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7080</v>
      </c>
      <c r="G200" s="18">
        <v>541.62</v>
      </c>
      <c r="H200" s="18">
        <v>423019.74380000005</v>
      </c>
      <c r="I200" s="18"/>
      <c r="J200" s="18"/>
      <c r="K200" s="18"/>
      <c r="L200" s="19">
        <f t="shared" si="0"/>
        <v>430641.36380000005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1972.5</v>
      </c>
      <c r="G201" s="18">
        <v>302.29000000000002</v>
      </c>
      <c r="H201" s="18">
        <v>52286.93</v>
      </c>
      <c r="I201" s="18">
        <v>32914.39</v>
      </c>
      <c r="J201" s="18">
        <v>1639.84</v>
      </c>
      <c r="K201" s="18"/>
      <c r="L201" s="19">
        <f>SUM(F201:K201)</f>
        <v>89115.95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2813845.0000000005</v>
      </c>
      <c r="G203" s="41">
        <f t="shared" si="1"/>
        <v>1158311.3700000001</v>
      </c>
      <c r="H203" s="41">
        <f t="shared" si="1"/>
        <v>1562336.2438000001</v>
      </c>
      <c r="I203" s="41">
        <f t="shared" si="1"/>
        <v>367722.04</v>
      </c>
      <c r="J203" s="41">
        <f t="shared" si="1"/>
        <v>15973.76</v>
      </c>
      <c r="K203" s="41">
        <f t="shared" si="1"/>
        <v>6907.09</v>
      </c>
      <c r="L203" s="41">
        <f t="shared" si="1"/>
        <v>5925095.503800001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1533529.74</v>
      </c>
      <c r="I225" s="18"/>
      <c r="J225" s="18"/>
      <c r="K225" s="18"/>
      <c r="L225" s="19">
        <f>SUM(F225:K225)</f>
        <v>1533529.74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2092339.86</v>
      </c>
      <c r="I226" s="18"/>
      <c r="J226" s="18"/>
      <c r="K226" s="18"/>
      <c r="L226" s="19">
        <f>SUM(F226:K226)</f>
        <v>2092339.86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183961.24</v>
      </c>
      <c r="I236" s="18"/>
      <c r="J236" s="18"/>
      <c r="K236" s="18"/>
      <c r="L236" s="19">
        <f t="shared" si="4"/>
        <v>183961.24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3809830.84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3809830.84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2813845.0000000005</v>
      </c>
      <c r="G249" s="41">
        <f t="shared" si="8"/>
        <v>1158311.3700000001</v>
      </c>
      <c r="H249" s="41">
        <f t="shared" si="8"/>
        <v>5372167.0838000001</v>
      </c>
      <c r="I249" s="41">
        <f t="shared" si="8"/>
        <v>367722.04</v>
      </c>
      <c r="J249" s="41">
        <f t="shared" si="8"/>
        <v>15973.76</v>
      </c>
      <c r="K249" s="41">
        <f t="shared" si="8"/>
        <v>6907.09</v>
      </c>
      <c r="L249" s="41">
        <f t="shared" si="8"/>
        <v>9734926.3438000008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175000</v>
      </c>
      <c r="L252" s="19">
        <f>SUM(F252:K252)</f>
        <v>175000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109375</v>
      </c>
      <c r="L253" s="19">
        <f>SUM(F253:K253)</f>
        <v>109375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284375</v>
      </c>
      <c r="L262" s="41">
        <f t="shared" si="9"/>
        <v>284375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2813845.0000000005</v>
      </c>
      <c r="G263" s="42">
        <f t="shared" si="11"/>
        <v>1158311.3700000001</v>
      </c>
      <c r="H263" s="42">
        <f t="shared" si="11"/>
        <v>5372167.0838000001</v>
      </c>
      <c r="I263" s="42">
        <f t="shared" si="11"/>
        <v>367722.04</v>
      </c>
      <c r="J263" s="42">
        <f t="shared" si="11"/>
        <v>15973.76</v>
      </c>
      <c r="K263" s="42">
        <f t="shared" si="11"/>
        <v>291282.09000000003</v>
      </c>
      <c r="L263" s="42">
        <f t="shared" si="11"/>
        <v>10019301.343800001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113264.07</v>
      </c>
      <c r="G268" s="18">
        <v>26794.720000000001</v>
      </c>
      <c r="H268" s="18">
        <v>11364.54</v>
      </c>
      <c r="I268" s="18">
        <f>5192.82+27.02</f>
        <v>5219.84</v>
      </c>
      <c r="J268" s="18">
        <v>60949.27</v>
      </c>
      <c r="K268" s="18"/>
      <c r="L268" s="19">
        <f>SUM(F268:K268)</f>
        <v>217592.44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38387.629999999997</v>
      </c>
      <c r="G269" s="18">
        <v>13418.28</v>
      </c>
      <c r="H269" s="18"/>
      <c r="I269" s="18"/>
      <c r="J269" s="18"/>
      <c r="K269" s="18"/>
      <c r="L269" s="19">
        <f>SUM(F269:K269)</f>
        <v>51805.909999999996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53680.3</v>
      </c>
      <c r="G271" s="18">
        <v>27442.32</v>
      </c>
      <c r="H271" s="18">
        <v>18991.13</v>
      </c>
      <c r="I271" s="18">
        <v>9608.1</v>
      </c>
      <c r="J271" s="18">
        <v>3172.95</v>
      </c>
      <c r="K271" s="18">
        <v>11746.64</v>
      </c>
      <c r="L271" s="19">
        <f>SUM(F271:K271)</f>
        <v>124641.44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2200</v>
      </c>
      <c r="G273" s="18">
        <v>324.38</v>
      </c>
      <c r="H273" s="18">
        <v>6012.57</v>
      </c>
      <c r="I273" s="18">
        <v>259.47000000000003</v>
      </c>
      <c r="J273" s="18"/>
      <c r="K273" s="18"/>
      <c r="L273" s="19">
        <f t="shared" ref="L273:L279" si="12">SUM(F273:K273)</f>
        <v>8796.42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280782.81</v>
      </c>
      <c r="G274" s="18">
        <v>59707.59</v>
      </c>
      <c r="H274" s="18">
        <v>106864.04</v>
      </c>
      <c r="I274" s="18">
        <v>9782.2800000000007</v>
      </c>
      <c r="J274" s="18">
        <v>7707.49</v>
      </c>
      <c r="K274" s="18">
        <v>3990</v>
      </c>
      <c r="L274" s="19">
        <f t="shared" si="12"/>
        <v>468834.21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3200</v>
      </c>
      <c r="L275" s="19">
        <f t="shared" si="12"/>
        <v>3200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200</v>
      </c>
      <c r="L280" s="19">
        <f>SUM(F280:K280)</f>
        <v>200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488314.81</v>
      </c>
      <c r="G282" s="42">
        <f t="shared" si="13"/>
        <v>127687.29000000001</v>
      </c>
      <c r="H282" s="42">
        <f t="shared" si="13"/>
        <v>143232.28</v>
      </c>
      <c r="I282" s="42">
        <f t="shared" si="13"/>
        <v>24869.690000000002</v>
      </c>
      <c r="J282" s="42">
        <f t="shared" si="13"/>
        <v>71829.709999999992</v>
      </c>
      <c r="K282" s="42">
        <f t="shared" si="13"/>
        <v>19136.64</v>
      </c>
      <c r="L282" s="41">
        <f t="shared" si="13"/>
        <v>875070.41999999993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488314.81</v>
      </c>
      <c r="G330" s="41">
        <f t="shared" si="20"/>
        <v>127687.29000000001</v>
      </c>
      <c r="H330" s="41">
        <f t="shared" si="20"/>
        <v>143232.28</v>
      </c>
      <c r="I330" s="41">
        <f t="shared" si="20"/>
        <v>24869.690000000002</v>
      </c>
      <c r="J330" s="41">
        <f t="shared" si="20"/>
        <v>71829.709999999992</v>
      </c>
      <c r="K330" s="41">
        <f t="shared" si="20"/>
        <v>19136.64</v>
      </c>
      <c r="L330" s="41">
        <f t="shared" si="20"/>
        <v>875070.41999999993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488314.81</v>
      </c>
      <c r="G344" s="41">
        <f>G330</f>
        <v>127687.29000000001</v>
      </c>
      <c r="H344" s="41">
        <f>H330</f>
        <v>143232.28</v>
      </c>
      <c r="I344" s="41">
        <f>I330</f>
        <v>24869.690000000002</v>
      </c>
      <c r="J344" s="41">
        <f>J330</f>
        <v>71829.709999999992</v>
      </c>
      <c r="K344" s="47">
        <f>K330+K343</f>
        <v>19136.64</v>
      </c>
      <c r="L344" s="41">
        <f>L330+L343</f>
        <v>875070.41999999993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80316</v>
      </c>
      <c r="G350" s="18">
        <v>17784.060000000001</v>
      </c>
      <c r="H350" s="18">
        <v>5444.53</v>
      </c>
      <c r="I350" s="18">
        <v>76243.27</v>
      </c>
      <c r="J350" s="18"/>
      <c r="K350" s="18">
        <v>8489.2800000000007</v>
      </c>
      <c r="L350" s="13">
        <f>SUM(F350:K350)</f>
        <v>188277.13999999998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80316</v>
      </c>
      <c r="G354" s="47">
        <f t="shared" si="22"/>
        <v>17784.060000000001</v>
      </c>
      <c r="H354" s="47">
        <f t="shared" si="22"/>
        <v>5444.53</v>
      </c>
      <c r="I354" s="47">
        <f t="shared" si="22"/>
        <v>76243.27</v>
      </c>
      <c r="J354" s="47">
        <f t="shared" si="22"/>
        <v>0</v>
      </c>
      <c r="K354" s="47">
        <f t="shared" si="22"/>
        <v>8489.2800000000007</v>
      </c>
      <c r="L354" s="47">
        <f t="shared" si="22"/>
        <v>188277.13999999998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67913.009999999995</v>
      </c>
      <c r="G359" s="18"/>
      <c r="H359" s="18"/>
      <c r="I359" s="56">
        <f>SUM(F359:H359)</f>
        <v>67913.009999999995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8330.26</v>
      </c>
      <c r="G360" s="63"/>
      <c r="H360" s="63"/>
      <c r="I360" s="56">
        <f>SUM(F360:H360)</f>
        <v>8330.26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76243.26999999999</v>
      </c>
      <c r="G361" s="47">
        <f>SUM(G359:G360)</f>
        <v>0</v>
      </c>
      <c r="H361" s="47">
        <f>SUM(H359:H360)</f>
        <v>0</v>
      </c>
      <c r="I361" s="47">
        <f>SUM(I359:I360)</f>
        <v>76243.26999999999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21.29</v>
      </c>
      <c r="I381" s="18"/>
      <c r="J381" s="24" t="s">
        <v>312</v>
      </c>
      <c r="K381" s="24" t="s">
        <v>312</v>
      </c>
      <c r="L381" s="56">
        <f t="shared" si="25"/>
        <v>21.29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21.29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21.29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20.2</v>
      </c>
      <c r="I389" s="18"/>
      <c r="J389" s="24" t="s">
        <v>312</v>
      </c>
      <c r="K389" s="24" t="s">
        <v>312</v>
      </c>
      <c r="L389" s="56">
        <f t="shared" si="26"/>
        <v>20.2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20.2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20.2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41.489999999999995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41.489999999999995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211526.39</v>
      </c>
      <c r="G434" s="18">
        <v>203799.48</v>
      </c>
      <c r="H434" s="18"/>
      <c r="I434" s="56">
        <f t="shared" si="33"/>
        <v>415325.87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211526.39</v>
      </c>
      <c r="G438" s="13">
        <f>SUM(G431:G437)</f>
        <v>203799.48</v>
      </c>
      <c r="H438" s="13">
        <f>SUM(H431:H437)</f>
        <v>0</v>
      </c>
      <c r="I438" s="13">
        <f>SUM(I431:I437)</f>
        <v>415325.87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211526.39</v>
      </c>
      <c r="G449" s="18">
        <v>203799.48</v>
      </c>
      <c r="H449" s="18"/>
      <c r="I449" s="56">
        <f>SUM(F449:H449)</f>
        <v>415325.87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211526.39</v>
      </c>
      <c r="G450" s="83">
        <f>SUM(G446:G449)</f>
        <v>203799.48</v>
      </c>
      <c r="H450" s="83">
        <f>SUM(H446:H449)</f>
        <v>0</v>
      </c>
      <c r="I450" s="83">
        <f>SUM(I446:I449)</f>
        <v>415325.87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211526.39</v>
      </c>
      <c r="G451" s="42">
        <f>G444+G450</f>
        <v>203799.48</v>
      </c>
      <c r="H451" s="42">
        <f>H444+H450</f>
        <v>0</v>
      </c>
      <c r="I451" s="42">
        <f>I444+I450</f>
        <v>415325.87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495668.36</v>
      </c>
      <c r="G455" s="18">
        <v>90452.49</v>
      </c>
      <c r="H455" s="18">
        <v>196011.01</v>
      </c>
      <c r="I455" s="18"/>
      <c r="J455" s="18">
        <v>415284.38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9196826.2100000009</v>
      </c>
      <c r="G458" s="18">
        <v>217092.55</v>
      </c>
      <c r="H458" s="18">
        <v>898041.19</v>
      </c>
      <c r="I458" s="18"/>
      <c r="J458" s="18">
        <v>41.49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9196826.2100000009</v>
      </c>
      <c r="G460" s="53">
        <f>SUM(G458:G459)</f>
        <v>217092.55</v>
      </c>
      <c r="H460" s="53">
        <f>SUM(H458:H459)</f>
        <v>898041.19</v>
      </c>
      <c r="I460" s="53">
        <f>SUM(I458:I459)</f>
        <v>0</v>
      </c>
      <c r="J460" s="53">
        <f>SUM(J458:J459)</f>
        <v>41.49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10019301.34</v>
      </c>
      <c r="G462" s="18">
        <v>188277.14</v>
      </c>
      <c r="H462" s="18">
        <f>875043.4+27.02</f>
        <v>875070.42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10019301.34</v>
      </c>
      <c r="G464" s="53">
        <f>SUM(G462:G463)</f>
        <v>188277.14</v>
      </c>
      <c r="H464" s="53">
        <f>SUM(H462:H463)</f>
        <v>875070.42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-326806.76999999955</v>
      </c>
      <c r="G466" s="53">
        <f>(G455+G460)- G464</f>
        <v>119267.89999999997</v>
      </c>
      <c r="H466" s="53">
        <f>(H455+H460)- H464</f>
        <v>218981.77999999991</v>
      </c>
      <c r="I466" s="53">
        <f>(I455+I460)- I464</f>
        <v>0</v>
      </c>
      <c r="J466" s="53">
        <f>(J455+J460)- J464</f>
        <v>415325.87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3504725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 t="s">
        <v>897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2450000</v>
      </c>
      <c r="G485" s="18"/>
      <c r="H485" s="18"/>
      <c r="I485" s="18"/>
      <c r="J485" s="18"/>
      <c r="K485" s="53">
        <f>SUM(F485:J485)</f>
        <v>2450000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175000</v>
      </c>
      <c r="G487" s="18"/>
      <c r="H487" s="18"/>
      <c r="I487" s="18"/>
      <c r="J487" s="18"/>
      <c r="K487" s="53">
        <f t="shared" si="34"/>
        <v>175000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2275000</v>
      </c>
      <c r="G488" s="205"/>
      <c r="H488" s="205"/>
      <c r="I488" s="205"/>
      <c r="J488" s="205"/>
      <c r="K488" s="206">
        <f t="shared" si="34"/>
        <v>2275000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669375</v>
      </c>
      <c r="G489" s="18"/>
      <c r="H489" s="18"/>
      <c r="I489" s="18"/>
      <c r="J489" s="18"/>
      <c r="K489" s="53">
        <f t="shared" si="34"/>
        <v>669375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2944375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2944375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175000</v>
      </c>
      <c r="G491" s="205"/>
      <c r="H491" s="205"/>
      <c r="I491" s="205"/>
      <c r="J491" s="205"/>
      <c r="K491" s="206">
        <f t="shared" si="34"/>
        <v>175000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96181</v>
      </c>
      <c r="G492" s="18"/>
      <c r="H492" s="18"/>
      <c r="I492" s="18"/>
      <c r="J492" s="18"/>
      <c r="K492" s="53">
        <f t="shared" si="34"/>
        <v>96181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271181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271181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896173.76</v>
      </c>
      <c r="G511" s="18">
        <v>196699.39</v>
      </c>
      <c r="H511" s="18">
        <f>3434.54+332793.54</f>
        <v>336228.07999999996</v>
      </c>
      <c r="I511" s="18"/>
      <c r="J511" s="18"/>
      <c r="K511" s="18"/>
      <c r="L511" s="88">
        <f>SUM(F511:K511)</f>
        <v>1429101.23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2092339.86</v>
      </c>
      <c r="I513" s="18"/>
      <c r="J513" s="18"/>
      <c r="K513" s="18"/>
      <c r="L513" s="88">
        <f>SUM(F513:K513)</f>
        <v>2092339.86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896173.76</v>
      </c>
      <c r="G514" s="108">
        <f t="shared" ref="G514:L514" si="35">SUM(G511:G513)</f>
        <v>196699.39</v>
      </c>
      <c r="H514" s="108">
        <f t="shared" si="35"/>
        <v>2428567.94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3521441.09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110889.17</v>
      </c>
      <c r="I516" s="18"/>
      <c r="J516" s="18"/>
      <c r="K516" s="18"/>
      <c r="L516" s="88">
        <f>SUM(F516:K516)</f>
        <v>110889.17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132000</v>
      </c>
      <c r="I518" s="18"/>
      <c r="J518" s="18"/>
      <c r="K518" s="18"/>
      <c r="L518" s="88">
        <f>SUM(F518:K518)</f>
        <v>132000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242889.16999999998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242889.16999999998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36705.67</v>
      </c>
      <c r="I521" s="18"/>
      <c r="J521" s="18"/>
      <c r="K521" s="18"/>
      <c r="L521" s="88">
        <f>SUM(F521:K521)</f>
        <v>36705.67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16490.96</v>
      </c>
      <c r="I523" s="18"/>
      <c r="J523" s="18"/>
      <c r="K523" s="18"/>
      <c r="L523" s="88">
        <f>SUM(F523:K523)</f>
        <v>16490.96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53196.63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53196.63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324.14</v>
      </c>
      <c r="I526" s="18"/>
      <c r="J526" s="18"/>
      <c r="K526" s="18"/>
      <c r="L526" s="88">
        <f>SUM(F526:K526)</f>
        <v>324.14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324.14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324.14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246640.27</v>
      </c>
      <c r="I531" s="18"/>
      <c r="J531" s="18"/>
      <c r="K531" s="18"/>
      <c r="L531" s="88">
        <f>SUM(F531:K531)</f>
        <v>246640.27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109241.37</v>
      </c>
      <c r="I533" s="18"/>
      <c r="J533" s="18"/>
      <c r="K533" s="18"/>
      <c r="L533" s="88">
        <f>SUM(F533:K533)</f>
        <v>109241.37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355881.64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355881.64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896173.76</v>
      </c>
      <c r="G535" s="89">
        <f t="shared" ref="G535:L535" si="40">G514+G519+G524+G529+G534</f>
        <v>196699.39</v>
      </c>
      <c r="H535" s="89">
        <f t="shared" si="40"/>
        <v>3080859.52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4173732.67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1429101.23</v>
      </c>
      <c r="G539" s="87">
        <f>L516</f>
        <v>110889.17</v>
      </c>
      <c r="H539" s="87">
        <f>L521</f>
        <v>36705.67</v>
      </c>
      <c r="I539" s="87">
        <f>L526</f>
        <v>324.14</v>
      </c>
      <c r="J539" s="87">
        <f>L531</f>
        <v>246640.27</v>
      </c>
      <c r="K539" s="87">
        <f>SUM(F539:J539)</f>
        <v>1823660.4799999997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2092339.86</v>
      </c>
      <c r="G541" s="87">
        <f>L518</f>
        <v>132000</v>
      </c>
      <c r="H541" s="87">
        <f>L523</f>
        <v>16490.96</v>
      </c>
      <c r="I541" s="87">
        <f>L528</f>
        <v>0</v>
      </c>
      <c r="J541" s="87">
        <f>L533</f>
        <v>109241.37</v>
      </c>
      <c r="K541" s="87">
        <f>SUM(F541:J541)</f>
        <v>2350072.1900000004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3521441.09</v>
      </c>
      <c r="G542" s="89">
        <f t="shared" si="41"/>
        <v>242889.16999999998</v>
      </c>
      <c r="H542" s="89">
        <f t="shared" si="41"/>
        <v>53196.63</v>
      </c>
      <c r="I542" s="89">
        <f t="shared" si="41"/>
        <v>324.14</v>
      </c>
      <c r="J542" s="89">
        <f t="shared" si="41"/>
        <v>355881.64</v>
      </c>
      <c r="K542" s="89">
        <f t="shared" si="41"/>
        <v>4173732.67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1533529.74</v>
      </c>
      <c r="I565" s="87">
        <f>SUM(F565:H565)</f>
        <v>1533529.74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25267</v>
      </c>
      <c r="G569" s="18"/>
      <c r="H569" s="18">
        <v>40994.6</v>
      </c>
      <c r="I569" s="87">
        <f t="shared" si="46"/>
        <v>66261.600000000006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238236.33</v>
      </c>
      <c r="G572" s="18"/>
      <c r="H572" s="18">
        <f>598698.5+1452646.76</f>
        <v>2051345.26</v>
      </c>
      <c r="I572" s="87">
        <f t="shared" si="46"/>
        <v>2289581.59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168699.27</v>
      </c>
      <c r="I581" s="18"/>
      <c r="J581" s="18">
        <v>74719.87</v>
      </c>
      <c r="K581" s="104">
        <f t="shared" ref="K581:K587" si="47">SUM(H581:J581)</f>
        <v>243419.13999999998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246640.27</v>
      </c>
      <c r="I582" s="18"/>
      <c r="J582" s="18">
        <v>109241.37</v>
      </c>
      <c r="K582" s="104">
        <f t="shared" si="47"/>
        <v>355881.64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3180.5</v>
      </c>
      <c r="I584" s="18"/>
      <c r="J584" s="18"/>
      <c r="K584" s="104">
        <f t="shared" si="47"/>
        <v>3180.5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4005.31</v>
      </c>
      <c r="I585" s="18"/>
      <c r="J585" s="18"/>
      <c r="K585" s="104">
        <f t="shared" si="47"/>
        <v>4005.31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8116.01</v>
      </c>
      <c r="I587" s="18"/>
      <c r="J587" s="18"/>
      <c r="K587" s="104">
        <f t="shared" si="47"/>
        <v>8116.01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430641.36</v>
      </c>
      <c r="I588" s="108">
        <f>SUM(I581:I587)</f>
        <v>0</v>
      </c>
      <c r="J588" s="108">
        <f>SUM(J581:J587)</f>
        <v>183961.24</v>
      </c>
      <c r="K588" s="108">
        <f>SUM(K581:K587)</f>
        <v>614602.60000000009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15973.76+71829.71</f>
        <v>87803.47</v>
      </c>
      <c r="I594" s="18"/>
      <c r="J594" s="18"/>
      <c r="K594" s="104">
        <f>SUM(H594:J594)</f>
        <v>87803.47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87803.47</v>
      </c>
      <c r="I595" s="108">
        <f>SUM(I592:I594)</f>
        <v>0</v>
      </c>
      <c r="J595" s="108">
        <f>SUM(J592:J594)</f>
        <v>0</v>
      </c>
      <c r="K595" s="108">
        <f>SUM(K592:K594)</f>
        <v>87803.47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228949.34999999998</v>
      </c>
      <c r="H607" s="109">
        <f>SUM(F44)</f>
        <v>228949.34999999998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119267.90000000001</v>
      </c>
      <c r="H608" s="109">
        <f>SUM(G44)</f>
        <v>119267.9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586199.86</v>
      </c>
      <c r="H609" s="109">
        <f>SUM(H44)</f>
        <v>586199.86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415325.87</v>
      </c>
      <c r="H611" s="109">
        <f>SUM(J44)</f>
        <v>415325.87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-326806.77</v>
      </c>
      <c r="H612" s="109">
        <f>F466</f>
        <v>-326806.76999999955</v>
      </c>
      <c r="I612" s="121" t="s">
        <v>106</v>
      </c>
      <c r="J612" s="109">
        <f t="shared" ref="J612:J645" si="49">G612-H612</f>
        <v>-4.6566128730773926E-10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119267.9</v>
      </c>
      <c r="H613" s="109">
        <f>G466</f>
        <v>119267.89999999997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218981.78</v>
      </c>
      <c r="H614" s="109">
        <f>H466</f>
        <v>218981.77999999991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415325.87</v>
      </c>
      <c r="H616" s="109">
        <f>J466</f>
        <v>415325.87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9196826.209999999</v>
      </c>
      <c r="H617" s="104">
        <f>SUM(F458)</f>
        <v>9196826.2100000009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217092.55000000002</v>
      </c>
      <c r="H618" s="104">
        <f>SUM(G458)</f>
        <v>217092.55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898041.19000000018</v>
      </c>
      <c r="H619" s="104">
        <f>SUM(H458)</f>
        <v>898041.19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41.49</v>
      </c>
      <c r="H621" s="104">
        <f>SUM(J458)</f>
        <v>41.49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10019301.343800001</v>
      </c>
      <c r="H622" s="104">
        <f>SUM(F462)</f>
        <v>10019301.34</v>
      </c>
      <c r="I622" s="140" t="s">
        <v>120</v>
      </c>
      <c r="J622" s="109">
        <f t="shared" si="49"/>
        <v>3.8000009953975677E-3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875070.41999999993</v>
      </c>
      <c r="H623" s="104">
        <f>SUM(H462)</f>
        <v>875070.42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76243.27</v>
      </c>
      <c r="H624" s="104">
        <f>I361</f>
        <v>76243.26999999999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188277.13999999998</v>
      </c>
      <c r="H625" s="104">
        <f>SUM(G462)</f>
        <v>188277.14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41.489999999999995</v>
      </c>
      <c r="H627" s="164">
        <f>SUM(J458)</f>
        <v>41.49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211526.39</v>
      </c>
      <c r="H629" s="104">
        <f>SUM(F451)</f>
        <v>211526.39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203799.48</v>
      </c>
      <c r="H630" s="104">
        <f>SUM(G451)</f>
        <v>203799.48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415325.87</v>
      </c>
      <c r="H632" s="104">
        <f>SUM(I451)</f>
        <v>415325.87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41.49</v>
      </c>
      <c r="H634" s="104">
        <f>H400</f>
        <v>41.489999999999995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41.49</v>
      </c>
      <c r="H636" s="104">
        <f>L400</f>
        <v>41.489999999999995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614602.60000000009</v>
      </c>
      <c r="H637" s="104">
        <f>L200+L218+L236</f>
        <v>614602.60380000004</v>
      </c>
      <c r="I637" s="140" t="s">
        <v>420</v>
      </c>
      <c r="J637" s="109">
        <f t="shared" si="49"/>
        <v>-3.7999999476596713E-3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87803.47</v>
      </c>
      <c r="H638" s="104">
        <f>(J249+J330)-(J247+J328)</f>
        <v>87803.469999999987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430641.36380000005</v>
      </c>
      <c r="H639" s="104">
        <f>H588</f>
        <v>430641.36</v>
      </c>
      <c r="I639" s="140" t="s">
        <v>412</v>
      </c>
      <c r="J639" s="109">
        <f t="shared" si="49"/>
        <v>3.8000000640749931E-3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183961.24</v>
      </c>
      <c r="H641" s="104">
        <f>J588</f>
        <v>183961.24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3.8000009953975677E-3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6988443.0638000006</v>
      </c>
      <c r="G650" s="19">
        <f>(L221+L301+L351)</f>
        <v>0</v>
      </c>
      <c r="H650" s="19">
        <f>(L239+L320+L352)</f>
        <v>3809830.84</v>
      </c>
      <c r="I650" s="19">
        <f>SUM(F650:H650)</f>
        <v>10798273.9038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40695.51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40695.51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430641.36380000005</v>
      </c>
      <c r="G652" s="19">
        <f>(L218+L298)-(J218+J298)</f>
        <v>0</v>
      </c>
      <c r="H652" s="19">
        <f>(L236+L317)-(J236+J317)</f>
        <v>183961.24</v>
      </c>
      <c r="I652" s="19">
        <f>SUM(F652:H652)</f>
        <v>614602.60380000004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351306.79999999993</v>
      </c>
      <c r="G653" s="200">
        <f>SUM(G565:G577)+SUM(I592:I594)+L602</f>
        <v>0</v>
      </c>
      <c r="H653" s="200">
        <f>SUM(H565:H577)+SUM(J592:J594)+L603</f>
        <v>3625869.6</v>
      </c>
      <c r="I653" s="19">
        <f>SUM(F653:H653)</f>
        <v>3977176.4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6165799.3900000006</v>
      </c>
      <c r="G654" s="19">
        <f>G650-SUM(G651:G653)</f>
        <v>0</v>
      </c>
      <c r="H654" s="19">
        <f>H650-SUM(H651:H653)</f>
        <v>0</v>
      </c>
      <c r="I654" s="19">
        <f>I650-SUM(I651:I653)</f>
        <v>6165799.3899999997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436.94</v>
      </c>
      <c r="G655" s="249"/>
      <c r="H655" s="249"/>
      <c r="I655" s="19">
        <f>SUM(F655:H655)</f>
        <v>436.94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14111.32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14111.32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14111.32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14111.32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>
    <dataRefs count="1">
      <dataRef ref="F9:L662" sheet="DOE25" r:id="rId1"/>
    </dataRefs>
  </dataConsolidate>
  <phoneticPr fontId="0" type="noConversion"/>
  <conditionalFormatting sqref="J607:J645 H646">
    <cfRule type="cellIs" dxfId="1" priority="1" stopIfTrue="1" operator="notEqual">
      <formula>0</formula>
    </cfRule>
  </conditionalFormatting>
  <printOptions gridLines="1" gridLinesSet="0"/>
  <pageMargins left="0.3" right="0.3" top="0.75" bottom="0.75" header="0.5" footer="0.5"/>
  <pageSetup scale="90" orientation="landscape" r:id="rId2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55E-6A07-4CB3-9043-DC19ECDC04C7}">
  <sheetPr>
    <tabColor indexed="20"/>
  </sheetPr>
  <dimension ref="A1:C52"/>
  <sheetViews>
    <sheetView zoomScaleNormal="145" workbookViewId="0">
      <selection activeCell="A13" sqref="A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Wincheser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1428863.6700000002</v>
      </c>
      <c r="C9" s="230">
        <f>'DOE25'!G189+'DOE25'!G207+'DOE25'!G225+'DOE25'!G268+'DOE25'!G287+'DOE25'!G306</f>
        <v>687834.03999999992</v>
      </c>
    </row>
    <row r="10" spans="1:3" x14ac:dyDescent="0.2">
      <c r="A10" t="s">
        <v>810</v>
      </c>
      <c r="B10" s="241">
        <v>1378567.67</v>
      </c>
      <c r="C10" s="241">
        <v>683363.12</v>
      </c>
    </row>
    <row r="11" spans="1:3" x14ac:dyDescent="0.2">
      <c r="A11" t="s">
        <v>811</v>
      </c>
      <c r="B11" s="241">
        <v>14288.64</v>
      </c>
      <c r="C11" s="241">
        <v>1375.67</v>
      </c>
    </row>
    <row r="12" spans="1:3" x14ac:dyDescent="0.2">
      <c r="A12" t="s">
        <v>812</v>
      </c>
      <c r="B12" s="241">
        <v>36007.360000000001</v>
      </c>
      <c r="C12" s="241">
        <f>687834.04-1375.67-683363.12</f>
        <v>3095.25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1428863.67</v>
      </c>
      <c r="C13" s="232">
        <f>SUM(C10:C12)</f>
        <v>687834.04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934561.39</v>
      </c>
      <c r="C18" s="230">
        <f>'DOE25'!G190+'DOE25'!G208+'DOE25'!G226+'DOE25'!G269+'DOE25'!G288+'DOE25'!G307</f>
        <v>210117.67</v>
      </c>
    </row>
    <row r="19" spans="1:3" x14ac:dyDescent="0.2">
      <c r="A19" t="s">
        <v>810</v>
      </c>
      <c r="B19" s="241">
        <v>313545.34999999998</v>
      </c>
      <c r="C19" s="241">
        <v>155445.04999999999</v>
      </c>
    </row>
    <row r="20" spans="1:3" x14ac:dyDescent="0.2">
      <c r="A20" t="s">
        <v>811</v>
      </c>
      <c r="B20" s="241">
        <v>621016.04</v>
      </c>
      <c r="C20" s="241">
        <v>54672.62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934561.39</v>
      </c>
      <c r="C22" s="232">
        <f>SUM(C19:C21)</f>
        <v>210117.66999999998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89285.3</v>
      </c>
      <c r="C36" s="236">
        <f>'DOE25'!G192+'DOE25'!G210+'DOE25'!G228+'DOE25'!G271+'DOE25'!G290+'DOE25'!G309</f>
        <v>31281.489999999998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89285.3</v>
      </c>
      <c r="C39" s="241">
        <v>31281.49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89285.3</v>
      </c>
      <c r="C40" s="232">
        <f>SUM(C37:C39)</f>
        <v>31281.49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DA4-C6E3-4795-8227-48CF35943A91}">
  <sheetPr>
    <tabColor indexed="11"/>
  </sheetPr>
  <dimension ref="A1:I51"/>
  <sheetViews>
    <sheetView workbookViewId="0">
      <pane ySplit="4" topLeftCell="A5" activePane="bottomLeft" state="frozen"/>
      <selection pane="bottomLeft" activeCell="L25" sqref="L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Wincheser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7230601.6799999997</v>
      </c>
      <c r="D5" s="20">
        <f>SUM('DOE25'!L189:L192)+SUM('DOE25'!L207:L210)+SUM('DOE25'!L225:L228)-F5-G5</f>
        <v>7230092.6799999997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509</v>
      </c>
      <c r="H5" s="260"/>
    </row>
    <row r="6" spans="1:9" x14ac:dyDescent="0.2">
      <c r="A6" s="32">
        <v>2100</v>
      </c>
      <c r="B6" t="s">
        <v>832</v>
      </c>
      <c r="C6" s="246">
        <f t="shared" si="0"/>
        <v>445508.57</v>
      </c>
      <c r="D6" s="20">
        <f>'DOE25'!L194+'DOE25'!L212+'DOE25'!L230-F6-G6</f>
        <v>445508.57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93630.93</v>
      </c>
      <c r="D7" s="20">
        <f>'DOE25'!L195+'DOE25'!L213+'DOE25'!L231-F7-G7</f>
        <v>93630.93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224090.47</v>
      </c>
      <c r="D8" s="244"/>
      <c r="E8" s="20">
        <f>'DOE25'!L196+'DOE25'!L214+'DOE25'!L232-F8-G8-D9-D11</f>
        <v>217692.38</v>
      </c>
      <c r="F8" s="256">
        <f>'DOE25'!J196+'DOE25'!J214+'DOE25'!J232</f>
        <v>0</v>
      </c>
      <c r="G8" s="53">
        <f>'DOE25'!K196+'DOE25'!K214+'DOE25'!K232</f>
        <v>6398.09</v>
      </c>
      <c r="H8" s="260"/>
    </row>
    <row r="9" spans="1:9" x14ac:dyDescent="0.2">
      <c r="A9" s="32">
        <v>2310</v>
      </c>
      <c r="B9" t="s">
        <v>849</v>
      </c>
      <c r="C9" s="246">
        <f t="shared" si="0"/>
        <v>25071.56</v>
      </c>
      <c r="D9" s="245">
        <v>25071.56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11803.65</v>
      </c>
      <c r="D10" s="244"/>
      <c r="E10" s="245">
        <v>11803.65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104874.27</v>
      </c>
      <c r="D11" s="245">
        <v>104874.27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257722.02000000002</v>
      </c>
      <c r="D12" s="20">
        <f>'DOE25'!L197+'DOE25'!L215+'DOE25'!L233-F12-G12</f>
        <v>257722.02000000002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649708.29</v>
      </c>
      <c r="D14" s="20">
        <f>'DOE25'!L199+'DOE25'!L217+'DOE25'!L235-F14-G14</f>
        <v>635374.37</v>
      </c>
      <c r="E14" s="244"/>
      <c r="F14" s="256">
        <f>'DOE25'!J199+'DOE25'!J217+'DOE25'!J235</f>
        <v>14333.92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614602.60380000004</v>
      </c>
      <c r="D15" s="20">
        <f>'DOE25'!L200+'DOE25'!L218+'DOE25'!L236-F15-G15</f>
        <v>614602.60380000004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89115.95</v>
      </c>
      <c r="D16" s="244"/>
      <c r="E16" s="20">
        <f>'DOE25'!L201+'DOE25'!L219+'DOE25'!L237-F16-G16</f>
        <v>87476.11</v>
      </c>
      <c r="F16" s="256">
        <f>'DOE25'!J201+'DOE25'!J219+'DOE25'!J237</f>
        <v>1639.84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284375</v>
      </c>
      <c r="D25" s="244"/>
      <c r="E25" s="244"/>
      <c r="F25" s="259"/>
      <c r="G25" s="257"/>
      <c r="H25" s="258">
        <f>'DOE25'!L252+'DOE25'!L253+'DOE25'!L333+'DOE25'!L334</f>
        <v>284375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120364.12999999999</v>
      </c>
      <c r="D29" s="20">
        <f>'DOE25'!L350+'DOE25'!L351+'DOE25'!L352-'DOE25'!I359-F29-G29</f>
        <v>111874.84999999999</v>
      </c>
      <c r="E29" s="244"/>
      <c r="F29" s="256">
        <f>'DOE25'!J350+'DOE25'!J351+'DOE25'!J352</f>
        <v>0</v>
      </c>
      <c r="G29" s="53">
        <f>'DOE25'!K350+'DOE25'!K351+'DOE25'!K352</f>
        <v>8489.2800000000007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875070.41999999993</v>
      </c>
      <c r="D31" s="20">
        <f>'DOE25'!L282+'DOE25'!L301+'DOE25'!L320+'DOE25'!L325+'DOE25'!L326+'DOE25'!L327-F31-G31</f>
        <v>784104.07</v>
      </c>
      <c r="E31" s="244"/>
      <c r="F31" s="256">
        <f>'DOE25'!J282+'DOE25'!J301+'DOE25'!J320+'DOE25'!J325+'DOE25'!J326+'DOE25'!J327</f>
        <v>71829.709999999992</v>
      </c>
      <c r="G31" s="53">
        <f>'DOE25'!K282+'DOE25'!K301+'DOE25'!K320+'DOE25'!K325+'DOE25'!K326+'DOE25'!K327</f>
        <v>19136.64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10302855.923799999</v>
      </c>
      <c r="E33" s="247">
        <f>SUM(E5:E31)</f>
        <v>316972.14</v>
      </c>
      <c r="F33" s="247">
        <f>SUM(F5:F31)</f>
        <v>87803.469999999987</v>
      </c>
      <c r="G33" s="247">
        <f>SUM(G5:G31)</f>
        <v>34533.01</v>
      </c>
      <c r="H33" s="247">
        <f>SUM(H5:H31)</f>
        <v>284375</v>
      </c>
    </row>
    <row r="35" spans="2:8" ht="12" thickBot="1" x14ac:dyDescent="0.25">
      <c r="B35" s="254" t="s">
        <v>878</v>
      </c>
      <c r="D35" s="255">
        <f>E33</f>
        <v>316972.14</v>
      </c>
      <c r="E35" s="250"/>
    </row>
    <row r="36" spans="2:8" ht="12" thickTop="1" x14ac:dyDescent="0.2">
      <c r="B36" t="s">
        <v>846</v>
      </c>
      <c r="D36" s="20">
        <f>D33</f>
        <v>10302855.923799999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A0CA-7568-416F-87EE-1D0BB483A7A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-87623.32</v>
      </c>
      <c r="D9" s="95">
        <f>'DOE25'!G9</f>
        <v>44182.48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1647.67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279394.69</v>
      </c>
      <c r="D12" s="95">
        <f>'DOE25'!G12</f>
        <v>47846.98</v>
      </c>
      <c r="E12" s="95">
        <f>'DOE25'!H12</f>
        <v>297032.92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23939.49</v>
      </c>
      <c r="D13" s="95">
        <f>'DOE25'!G13</f>
        <v>16981.36</v>
      </c>
      <c r="E13" s="95">
        <f>'DOE25'!H13</f>
        <v>289166.94</v>
      </c>
      <c r="F13" s="95">
        <f>'DOE25'!I13</f>
        <v>0</v>
      </c>
      <c r="G13" s="95">
        <f>'DOE25'!J13</f>
        <v>415325.87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11590.82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10257.08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228949.34999999998</v>
      </c>
      <c r="D19" s="41">
        <f>SUM(D9:D18)</f>
        <v>119267.90000000001</v>
      </c>
      <c r="E19" s="41">
        <f>SUM(E9:E18)</f>
        <v>586199.86</v>
      </c>
      <c r="F19" s="41">
        <f>SUM(F9:F18)</f>
        <v>0</v>
      </c>
      <c r="G19" s="41">
        <f>SUM(G9:G18)</f>
        <v>415325.87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291796.34999999998</v>
      </c>
      <c r="D22" s="95">
        <f>'DOE25'!G23</f>
        <v>0</v>
      </c>
      <c r="E22" s="95">
        <f>'DOE25'!H23</f>
        <v>339275.7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263959.77</v>
      </c>
      <c r="D28" s="95">
        <f>'DOE25'!G29</f>
        <v>0</v>
      </c>
      <c r="E28" s="95">
        <f>'DOE25'!H29</f>
        <v>8694.7000000000007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19247.68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555756.12</v>
      </c>
      <c r="D32" s="41">
        <f>SUM(D22:D31)</f>
        <v>0</v>
      </c>
      <c r="E32" s="41">
        <f>SUM(E22:E31)</f>
        <v>367218.08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30465.86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119267.9</v>
      </c>
      <c r="E40" s="95">
        <f>'DOE25'!H41</f>
        <v>218981.78</v>
      </c>
      <c r="F40" s="95">
        <f>'DOE25'!I41</f>
        <v>0</v>
      </c>
      <c r="G40" s="95">
        <f>'DOE25'!J41</f>
        <v>415325.87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-357272.63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-326806.77</v>
      </c>
      <c r="D42" s="41">
        <f>SUM(D34:D41)</f>
        <v>119267.9</v>
      </c>
      <c r="E42" s="41">
        <f>SUM(E34:E41)</f>
        <v>218981.78</v>
      </c>
      <c r="F42" s="41">
        <f>SUM(F34:F41)</f>
        <v>0</v>
      </c>
      <c r="G42" s="41">
        <f>SUM(G34:G41)</f>
        <v>415325.87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228949.34999999998</v>
      </c>
      <c r="D43" s="41">
        <f>D42+D32</f>
        <v>119267.9</v>
      </c>
      <c r="E43" s="41">
        <f>E42+E32</f>
        <v>586199.86</v>
      </c>
      <c r="F43" s="41">
        <f>F42+F32</f>
        <v>0</v>
      </c>
      <c r="G43" s="41">
        <f>G42+G32</f>
        <v>415325.87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3974094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26196.3</v>
      </c>
      <c r="D49" s="24" t="s">
        <v>312</v>
      </c>
      <c r="E49" s="95">
        <f>'DOE25'!H71</f>
        <v>38112.61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209.93</v>
      </c>
      <c r="D51" s="95">
        <f>'DOE25'!G88</f>
        <v>29.13</v>
      </c>
      <c r="E51" s="95">
        <f>'DOE25'!H88</f>
        <v>0</v>
      </c>
      <c r="F51" s="95">
        <f>'DOE25'!I88</f>
        <v>0</v>
      </c>
      <c r="G51" s="95">
        <f>'DOE25'!J88</f>
        <v>41.49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40695.51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35707.32</v>
      </c>
      <c r="D53" s="95">
        <f>SUM('DOE25'!G90:G102)</f>
        <v>0</v>
      </c>
      <c r="E53" s="95">
        <f>SUM('DOE25'!H90:H102)</f>
        <v>117226.6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62113.55</v>
      </c>
      <c r="D54" s="130">
        <f>SUM(D49:D53)</f>
        <v>40724.639999999999</v>
      </c>
      <c r="E54" s="130">
        <f>SUM(E49:E53)</f>
        <v>155339.21000000002</v>
      </c>
      <c r="F54" s="130">
        <f>SUM(F49:F53)</f>
        <v>0</v>
      </c>
      <c r="G54" s="130">
        <f>SUM(G49:G53)</f>
        <v>41.49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4036207.55</v>
      </c>
      <c r="D55" s="22">
        <f>D48+D54</f>
        <v>40724.639999999999</v>
      </c>
      <c r="E55" s="22">
        <f>E48+E54</f>
        <v>155339.21000000002</v>
      </c>
      <c r="F55" s="22">
        <f>F48+F54</f>
        <v>0</v>
      </c>
      <c r="G55" s="22">
        <f>G48+G54</f>
        <v>41.49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3917007.25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601109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142068.75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4660185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64690.37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394039.03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2495.52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458729.4</v>
      </c>
      <c r="D70" s="130">
        <f>SUM(D64:D69)</f>
        <v>2495.52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5118914.4000000004</v>
      </c>
      <c r="D73" s="130">
        <f>SUM(D71:D72)+D70+D62</f>
        <v>2495.52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41704.26</v>
      </c>
      <c r="D80" s="95">
        <f>SUM('DOE25'!G145:G153)</f>
        <v>173872.39</v>
      </c>
      <c r="E80" s="95">
        <f>SUM('DOE25'!H145:H153)</f>
        <v>742701.9800000001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41704.26</v>
      </c>
      <c r="D83" s="131">
        <f>SUM(D77:D82)</f>
        <v>173872.39</v>
      </c>
      <c r="E83" s="131">
        <f>SUM(E77:E82)</f>
        <v>742701.9800000001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9196826.209999999</v>
      </c>
      <c r="D96" s="86">
        <f>D55+D73+D83+D95</f>
        <v>217092.55000000002</v>
      </c>
      <c r="E96" s="86">
        <f>E55+E73+E83+E95</f>
        <v>898041.19000000018</v>
      </c>
      <c r="F96" s="86">
        <f>F55+F73+F83+F95</f>
        <v>0</v>
      </c>
      <c r="G96" s="86">
        <f>G55+G73+G95</f>
        <v>41.49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3589248.96</v>
      </c>
      <c r="D101" s="24" t="s">
        <v>312</v>
      </c>
      <c r="E101" s="95">
        <f>('DOE25'!L268)+('DOE25'!L287)+('DOE25'!L306)</f>
        <v>217592.44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3596771.02</v>
      </c>
      <c r="D102" s="24" t="s">
        <v>312</v>
      </c>
      <c r="E102" s="95">
        <f>('DOE25'!L269)+('DOE25'!L288)+('DOE25'!L307)</f>
        <v>51805.909999999996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44581.7</v>
      </c>
      <c r="D104" s="24" t="s">
        <v>312</v>
      </c>
      <c r="E104" s="95">
        <f>+('DOE25'!L271)+('DOE25'!L290)+('DOE25'!L309)</f>
        <v>124641.44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7230601.6800000006</v>
      </c>
      <c r="D107" s="86">
        <f>SUM(D101:D106)</f>
        <v>0</v>
      </c>
      <c r="E107" s="86">
        <f>SUM(E101:E106)</f>
        <v>394039.79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445508.57</v>
      </c>
      <c r="D110" s="24" t="s">
        <v>312</v>
      </c>
      <c r="E110" s="95">
        <f>+('DOE25'!L273)+('DOE25'!L292)+('DOE25'!L311)</f>
        <v>8796.42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93630.93</v>
      </c>
      <c r="D111" s="24" t="s">
        <v>312</v>
      </c>
      <c r="E111" s="95">
        <f>+('DOE25'!L274)+('DOE25'!L293)+('DOE25'!L312)</f>
        <v>468834.21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354036.30000000005</v>
      </c>
      <c r="D112" s="24" t="s">
        <v>312</v>
      </c>
      <c r="E112" s="95">
        <f>+('DOE25'!L275)+('DOE25'!L294)+('DOE25'!L313)</f>
        <v>3200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257722.02000000002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649708.29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614602.60380000004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89115.95</v>
      </c>
      <c r="D117" s="24" t="s">
        <v>312</v>
      </c>
      <c r="E117" s="95">
        <f>+('DOE25'!L280)+('DOE25'!L299)+('DOE25'!L318)</f>
        <v>200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188277.13999999998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2504324.6638000002</v>
      </c>
      <c r="D120" s="86">
        <f>SUM(D110:D119)</f>
        <v>188277.13999999998</v>
      </c>
      <c r="E120" s="86">
        <f>SUM(E110:E119)</f>
        <v>481030.63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109375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21.29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20.2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-41.489999999999995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284375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10019301.343800001</v>
      </c>
      <c r="D137" s="86">
        <f>(D107+D120+D136)</f>
        <v>188277.13999999998</v>
      </c>
      <c r="E137" s="86">
        <f>(E107+E120+E136)</f>
        <v>875070.41999999993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3504725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 t="str">
        <f>'DOE25'!F484</f>
        <v xml:space="preserve">  4%06%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2450000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2450000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175000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175000</v>
      </c>
    </row>
    <row r="151" spans="1:7" x14ac:dyDescent="0.2">
      <c r="A151" s="22" t="s">
        <v>35</v>
      </c>
      <c r="B151" s="137">
        <f>'DOE25'!F488</f>
        <v>2275000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2275000</v>
      </c>
    </row>
    <row r="152" spans="1:7" x14ac:dyDescent="0.2">
      <c r="A152" s="22" t="s">
        <v>36</v>
      </c>
      <c r="B152" s="137">
        <f>'DOE25'!F489</f>
        <v>669375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669375</v>
      </c>
    </row>
    <row r="153" spans="1:7" x14ac:dyDescent="0.2">
      <c r="A153" s="22" t="s">
        <v>37</v>
      </c>
      <c r="B153" s="137">
        <f>'DOE25'!F490</f>
        <v>2944375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2944375</v>
      </c>
    </row>
    <row r="154" spans="1:7" x14ac:dyDescent="0.2">
      <c r="A154" s="22" t="s">
        <v>38</v>
      </c>
      <c r="B154" s="137">
        <f>'DOE25'!F491</f>
        <v>175000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175000</v>
      </c>
    </row>
    <row r="155" spans="1:7" x14ac:dyDescent="0.2">
      <c r="A155" s="22" t="s">
        <v>39</v>
      </c>
      <c r="B155" s="137">
        <f>'DOE25'!F492</f>
        <v>96181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96181</v>
      </c>
    </row>
    <row r="156" spans="1:7" x14ac:dyDescent="0.2">
      <c r="A156" s="22" t="s">
        <v>269</v>
      </c>
      <c r="B156" s="137">
        <f>'DOE25'!F493</f>
        <v>271181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271181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72DA-0ACF-4D7D-9973-72492156752E}">
  <sheetPr codeName="Sheet3">
    <tabColor indexed="43"/>
  </sheetPr>
  <dimension ref="A1:D42"/>
  <sheetViews>
    <sheetView workbookViewId="0">
      <selection activeCell="C42" sqref="C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Wincheser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14111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14111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3806841</v>
      </c>
      <c r="D10" s="182">
        <f>ROUND((C10/$C$28)*100,1)</f>
        <v>35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3648577</v>
      </c>
      <c r="D11" s="182">
        <f>ROUND((C11/$C$28)*100,1)</f>
        <v>33.6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169223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454305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562465</v>
      </c>
      <c r="D16" s="182">
        <f t="shared" si="0"/>
        <v>5.2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446552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257722</v>
      </c>
      <c r="D18" s="182">
        <f t="shared" si="0"/>
        <v>2.4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649708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614603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109375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147581.49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10866952.49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10866952.49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3974094</v>
      </c>
      <c r="D35" s="182">
        <f t="shared" ref="D35:D40" si="1">ROUND((C35/$C$41)*100,1)</f>
        <v>38.700000000000003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217523.38000000082</v>
      </c>
      <c r="D36" s="182">
        <f t="shared" si="1"/>
        <v>2.1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4660185</v>
      </c>
      <c r="D37" s="182">
        <f t="shared" si="1"/>
        <v>45.4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461225</v>
      </c>
      <c r="D38" s="182">
        <f t="shared" si="1"/>
        <v>4.5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958279</v>
      </c>
      <c r="D39" s="182">
        <f t="shared" si="1"/>
        <v>9.3000000000000007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10271306.380000001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72B0-667A-45C6-900B-28D83E7E7AB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Wincheser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5" t="s">
        <v>879</v>
      </c>
      <c r="B72" s="295"/>
      <c r="C72" s="295"/>
      <c r="D72" s="295"/>
      <c r="E72" s="29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89:M89"/>
    <mergeCell ref="C90:M90"/>
    <mergeCell ref="C81:M81"/>
    <mergeCell ref="C82:M82"/>
    <mergeCell ref="C83:M83"/>
    <mergeCell ref="C84:M84"/>
    <mergeCell ref="C87:M87"/>
    <mergeCell ref="C88:M88"/>
    <mergeCell ref="C67:M67"/>
    <mergeCell ref="C68:M68"/>
    <mergeCell ref="C69:M69"/>
    <mergeCell ref="C70:M70"/>
    <mergeCell ref="C85:M85"/>
    <mergeCell ref="C74:M74"/>
    <mergeCell ref="C75:M75"/>
    <mergeCell ref="C76:M76"/>
    <mergeCell ref="C77:M77"/>
    <mergeCell ref="C78:M78"/>
    <mergeCell ref="C24:M24"/>
    <mergeCell ref="C86:M86"/>
    <mergeCell ref="C79:M79"/>
    <mergeCell ref="C80:M80"/>
    <mergeCell ref="C35:M35"/>
    <mergeCell ref="A72:E72"/>
    <mergeCell ref="C73:M73"/>
    <mergeCell ref="C65:M65"/>
    <mergeCell ref="C66:M66"/>
    <mergeCell ref="C48:M48"/>
    <mergeCell ref="C49:M49"/>
    <mergeCell ref="C61:M61"/>
    <mergeCell ref="C62:M62"/>
    <mergeCell ref="C63:M63"/>
    <mergeCell ref="C64:M64"/>
    <mergeCell ref="C28:M28"/>
    <mergeCell ref="C23:M23"/>
    <mergeCell ref="C44:M44"/>
    <mergeCell ref="C52:M52"/>
    <mergeCell ref="C50:M50"/>
    <mergeCell ref="C47:M47"/>
    <mergeCell ref="C12:M12"/>
    <mergeCell ref="C13:M13"/>
    <mergeCell ref="C34:M34"/>
    <mergeCell ref="C21:M21"/>
    <mergeCell ref="C20:M20"/>
    <mergeCell ref="C29:M29"/>
    <mergeCell ref="C25:M25"/>
    <mergeCell ref="C26:M26"/>
    <mergeCell ref="C27:M27"/>
    <mergeCell ref="C19:M19"/>
    <mergeCell ref="C36:M36"/>
    <mergeCell ref="C14:M14"/>
    <mergeCell ref="C15:M15"/>
    <mergeCell ref="C16:M16"/>
    <mergeCell ref="C17:M17"/>
    <mergeCell ref="C18:M18"/>
    <mergeCell ref="C22:M22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AC30:AM30"/>
    <mergeCell ref="AP30:AZ30"/>
    <mergeCell ref="C41:M41"/>
    <mergeCell ref="C33:M33"/>
    <mergeCell ref="C37:M37"/>
    <mergeCell ref="C38:M38"/>
    <mergeCell ref="C39:M39"/>
    <mergeCell ref="C40:M40"/>
    <mergeCell ref="AC38:AM38"/>
    <mergeCell ref="AP38:AZ38"/>
    <mergeCell ref="IP30:IV30"/>
    <mergeCell ref="FC30:FM30"/>
    <mergeCell ref="FP30:FZ30"/>
    <mergeCell ref="GC30:GM30"/>
    <mergeCell ref="GP30:GZ30"/>
    <mergeCell ref="HP30:HZ30"/>
    <mergeCell ref="IC30:IM30"/>
    <mergeCell ref="DC30:DM30"/>
    <mergeCell ref="DP30:DZ30"/>
    <mergeCell ref="EC30:EM30"/>
    <mergeCell ref="EP30:EZ30"/>
    <mergeCell ref="BC30:BM30"/>
    <mergeCell ref="BP30:BZ30"/>
    <mergeCell ref="CC30:CM30"/>
    <mergeCell ref="CP30:CZ30"/>
    <mergeCell ref="BC31:BM31"/>
    <mergeCell ref="BC32:BM32"/>
    <mergeCell ref="BC39:BM39"/>
    <mergeCell ref="HC30:HM30"/>
    <mergeCell ref="BP31:BZ31"/>
    <mergeCell ref="CC31:CM31"/>
    <mergeCell ref="CP31:CZ31"/>
    <mergeCell ref="DC31:DM31"/>
    <mergeCell ref="DP31:DZ31"/>
    <mergeCell ref="HC32:HM32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EC31:EM31"/>
    <mergeCell ref="DC32:DM32"/>
    <mergeCell ref="IC31:IM31"/>
    <mergeCell ref="EP31:EZ31"/>
    <mergeCell ref="FC31:FM31"/>
    <mergeCell ref="HP31:HZ31"/>
    <mergeCell ref="GC31:GM31"/>
    <mergeCell ref="GP31:GZ31"/>
    <mergeCell ref="HC31:HM31"/>
    <mergeCell ref="EP32:EZ32"/>
    <mergeCell ref="BP32:BZ32"/>
    <mergeCell ref="BC38:BM38"/>
    <mergeCell ref="C43:M43"/>
    <mergeCell ref="P40:Z40"/>
    <mergeCell ref="AP40:AZ40"/>
    <mergeCell ref="C42:M42"/>
    <mergeCell ref="P32:Z32"/>
    <mergeCell ref="AC32:AM32"/>
    <mergeCell ref="AP32:AZ32"/>
    <mergeCell ref="P38:Z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P32:DZ32"/>
    <mergeCell ref="EC32:EM32"/>
    <mergeCell ref="C51:M51"/>
    <mergeCell ref="P39:Z39"/>
    <mergeCell ref="AC39:AM39"/>
    <mergeCell ref="AP39:AZ39"/>
    <mergeCell ref="BP38:BZ38"/>
    <mergeCell ref="CC38:CM38"/>
    <mergeCell ref="AC40:AM40"/>
    <mergeCell ref="BP39:BZ39"/>
    <mergeCell ref="BC40:BM40"/>
    <mergeCell ref="BP40:BZ40"/>
    <mergeCell ref="DC38:DM38"/>
    <mergeCell ref="DP38:DZ38"/>
    <mergeCell ref="EC38:EM38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GP39:GZ39"/>
    <mergeCell ref="HC39:HM39"/>
    <mergeCell ref="DC39:DM39"/>
    <mergeCell ref="DP39:DZ39"/>
    <mergeCell ref="EC39:EM39"/>
    <mergeCell ref="EP39:EZ39"/>
    <mergeCell ref="FC39:FM39"/>
    <mergeCell ref="FP39:FZ39"/>
    <mergeCell ref="GC39:G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IC40:IM40"/>
    <mergeCell ref="CC40:CM40"/>
    <mergeCell ref="CP40:CZ40"/>
    <mergeCell ref="DC40:DM40"/>
    <mergeCell ref="DP40:DZ40"/>
    <mergeCell ref="FC40:FM40"/>
    <mergeCell ref="C57:M57"/>
    <mergeCell ref="C59:M59"/>
    <mergeCell ref="C60:M60"/>
    <mergeCell ref="C58:M58"/>
    <mergeCell ref="C53:M53"/>
    <mergeCell ref="C54:M54"/>
    <mergeCell ref="C55:M55"/>
    <mergeCell ref="C56:M5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2011-12-09T17:40:47Z</cp:lastPrinted>
  <dcterms:created xsi:type="dcterms:W3CDTF">1997-12-04T19:04:30Z</dcterms:created>
  <dcterms:modified xsi:type="dcterms:W3CDTF">2025-01-16T15:38:55Z</dcterms:modified>
</cp:coreProperties>
</file>