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E8" i="13" s="1"/>
  <c r="C8" i="13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C11" i="10" s="1"/>
  <c r="L198" i="1"/>
  <c r="L199" i="1"/>
  <c r="L214" i="1"/>
  <c r="L228" i="1" s="1"/>
  <c r="L215" i="1"/>
  <c r="L216" i="1"/>
  <c r="L217" i="1"/>
  <c r="L232" i="1"/>
  <c r="L233" i="1"/>
  <c r="L234" i="1"/>
  <c r="L235" i="1"/>
  <c r="F6" i="13"/>
  <c r="G6" i="13"/>
  <c r="L201" i="1"/>
  <c r="C15" i="10" s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G33" i="13" s="1"/>
  <c r="L275" i="1"/>
  <c r="L276" i="1"/>
  <c r="L277" i="1"/>
  <c r="L278" i="1"/>
  <c r="L280" i="1"/>
  <c r="L281" i="1"/>
  <c r="C16" i="10" s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3" i="10"/>
  <c r="C17" i="10"/>
  <c r="C18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L246" i="1"/>
  <c r="F660" i="1"/>
  <c r="G660" i="1"/>
  <c r="H660" i="1"/>
  <c r="F661" i="1"/>
  <c r="I668" i="1"/>
  <c r="C6" i="10"/>
  <c r="C5" i="10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E31" i="2" s="1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C102" i="2" s="1"/>
  <c r="D99" i="2"/>
  <c r="E99" i="2"/>
  <c r="F99" i="2"/>
  <c r="C100" i="2"/>
  <c r="D100" i="2"/>
  <c r="E100" i="2"/>
  <c r="F100" i="2"/>
  <c r="C101" i="2"/>
  <c r="D101" i="2"/>
  <c r="D102" i="2"/>
  <c r="E101" i="2"/>
  <c r="F101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C118" i="2"/>
  <c r="C119" i="2"/>
  <c r="E119" i="2"/>
  <c r="C120" i="2"/>
  <c r="E120" i="2"/>
  <c r="C121" i="2"/>
  <c r="E121" i="2"/>
  <c r="C122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F191" i="1" s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H644" i="1" s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G641" i="1" s="1"/>
  <c r="F451" i="1"/>
  <c r="G451" i="1"/>
  <c r="H451" i="1"/>
  <c r="I451" i="1"/>
  <c r="F459" i="1"/>
  <c r="G459" i="1"/>
  <c r="G460" i="1" s="1"/>
  <c r="H639" i="1" s="1"/>
  <c r="H459" i="1"/>
  <c r="I459" i="1"/>
  <c r="I460" i="1" s="1"/>
  <c r="H641" i="1" s="1"/>
  <c r="F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J619" i="1" s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/>
  <c r="H635" i="1"/>
  <c r="H636" i="1"/>
  <c r="H637" i="1"/>
  <c r="G638" i="1"/>
  <c r="H638" i="1"/>
  <c r="G639" i="1"/>
  <c r="G640" i="1"/>
  <c r="H640" i="1"/>
  <c r="G642" i="1"/>
  <c r="H642" i="1"/>
  <c r="G643" i="1"/>
  <c r="H646" i="1"/>
  <c r="G648" i="1"/>
  <c r="G649" i="1"/>
  <c r="H649" i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L255" i="1"/>
  <c r="K256" i="1"/>
  <c r="K270" i="1" s="1"/>
  <c r="I256" i="1"/>
  <c r="I270" i="1" s="1"/>
  <c r="G256" i="1"/>
  <c r="G270" i="1" s="1"/>
  <c r="G163" i="2"/>
  <c r="G159" i="2"/>
  <c r="F31" i="2"/>
  <c r="C26" i="10"/>
  <c r="L327" i="1"/>
  <c r="L350" i="1"/>
  <c r="A31" i="12"/>
  <c r="A40" i="12"/>
  <c r="D12" i="13"/>
  <c r="C12" i="13" s="1"/>
  <c r="G161" i="2"/>
  <c r="D61" i="2"/>
  <c r="D62" i="2" s="1"/>
  <c r="E49" i="2"/>
  <c r="D18" i="13"/>
  <c r="C18" i="13" s="1"/>
  <c r="D7" i="13"/>
  <c r="F102" i="2"/>
  <c r="D18" i="2"/>
  <c r="E18" i="2"/>
  <c r="D17" i="13"/>
  <c r="C17" i="13" s="1"/>
  <c r="D6" i="13"/>
  <c r="C6" i="13" s="1"/>
  <c r="G158" i="2"/>
  <c r="G80" i="2"/>
  <c r="F77" i="2"/>
  <c r="F80" i="2" s="1"/>
  <c r="F61" i="2"/>
  <c r="F62" i="2" s="1"/>
  <c r="D31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D90" i="2"/>
  <c r="F90" i="2"/>
  <c r="E61" i="2"/>
  <c r="E62" i="2" s="1"/>
  <c r="C6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I662" i="1" l="1"/>
  <c r="L533" i="1"/>
  <c r="L544" i="1" s="1"/>
  <c r="J641" i="1"/>
  <c r="L289" i="1"/>
  <c r="E118" i="2"/>
  <c r="E127" i="2" s="1"/>
  <c r="E144" i="2" s="1"/>
  <c r="C123" i="2"/>
  <c r="D15" i="13"/>
  <c r="C15" i="13" s="1"/>
  <c r="H659" i="1"/>
  <c r="H663" i="1" s="1"/>
  <c r="H666" i="1" s="1"/>
  <c r="J649" i="1"/>
  <c r="G661" i="1"/>
  <c r="I661" i="1" s="1"/>
  <c r="C21" i="10"/>
  <c r="C108" i="2"/>
  <c r="C114" i="2" s="1"/>
  <c r="C117" i="2"/>
  <c r="L210" i="1"/>
  <c r="L256" i="1" s="1"/>
  <c r="L270" i="1" s="1"/>
  <c r="G631" i="1" s="1"/>
  <c r="J631" i="1" s="1"/>
  <c r="C10" i="10"/>
  <c r="G644" i="1"/>
  <c r="C90" i="2"/>
  <c r="C69" i="2"/>
  <c r="C80" i="2" s="1"/>
  <c r="C103" i="2" s="1"/>
  <c r="F139" i="1"/>
  <c r="C62" i="2"/>
  <c r="G621" i="1"/>
  <c r="J616" i="1"/>
  <c r="J618" i="1"/>
  <c r="C18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C7" i="10"/>
  <c r="I168" i="1"/>
  <c r="H168" i="1"/>
  <c r="J270" i="1"/>
  <c r="H647" i="1"/>
  <c r="G551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L570" i="1" s="1"/>
  <c r="G544" i="1"/>
  <c r="H544" i="1"/>
  <c r="K550" i="1"/>
  <c r="F143" i="2"/>
  <c r="F144" i="2" s="1"/>
  <c r="K551" i="1" l="1"/>
  <c r="C127" i="2"/>
  <c r="H671" i="1"/>
  <c r="F659" i="1"/>
  <c r="F663" i="1" s="1"/>
  <c r="F666" i="1" s="1"/>
  <c r="C28" i="10"/>
  <c r="D20" i="10" s="1"/>
  <c r="C39" i="10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/>
  <c r="D39" i="10" s="1"/>
  <c r="D12" i="10" l="1"/>
  <c r="F671" i="1"/>
  <c r="D18" i="10"/>
  <c r="D19" i="10"/>
  <c r="D11" i="10"/>
  <c r="D25" i="10"/>
  <c r="D17" i="10"/>
  <c r="D15" i="10"/>
  <c r="D23" i="10"/>
  <c r="D27" i="10"/>
  <c r="C30" i="10"/>
  <c r="D24" i="10"/>
  <c r="D22" i="10"/>
  <c r="D10" i="10"/>
  <c r="D13" i="10"/>
  <c r="D26" i="10"/>
  <c r="D21" i="10"/>
  <c r="D16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28" i="10"/>
  <c r="D41" i="10"/>
  <c r="I666" i="1"/>
  <c r="I671" i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<sst xmlns="http://schemas.openxmlformats.org/spreadsheetml/2006/main" count="3944" uniqueCount="911">
  <si>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</si>
  <si>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</si>
  <si>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</si>
  <si>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</si>
  <si>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</si>
  <si>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</si>
  <si>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</si>
  <si>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</si>
  <si>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</si>
  <si>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</si>
  <si>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</si>
  <si>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</si>
  <si>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</si>
  <si>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</si>
  <si>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</si>
  <si>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</si>
  <si>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</si>
  <si>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</si>
  <si>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</si>
  <si>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</si>
  <si>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</si>
  <si>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</si>
  <si>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</si>
  <si>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</si>
  <si>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</si>
  <si>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</si>
  <si>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</si>
  <si>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</si>
  <si>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</si>
  <si>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</si>
  <si>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</si>
  <si>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</si>
  <si>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</si>
  <si>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</si>
  <si>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</si>
  <si>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</si>
  <si>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</si>
  <si>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</si>
  <si>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</si>
  <si>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</si>
  <si>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</si>
  <si>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</si>
  <si>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</si>
  <si>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</si>
  <si>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</si>
  <si>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</si>
  <si>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</si>
  <si>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</si>
  <si>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</si>
  <si>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</si>
  <si>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</si>
  <si>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</si>
  <si>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</si>
  <si>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</si>
  <si>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</si>
  <si>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</si>
  <si>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</si>
  <si>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</si>
  <si>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</si>
  <si>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</si>
  <si>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</si>
  <si>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</si>
  <si>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</si>
  <si>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</si>
  <si>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</si>
  <si>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</si>
  <si>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</si>
  <si>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</si>
  <si>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</si>
  <si>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</si>
  <si>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</si>
  <si>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</si>
  <si>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</si>
  <si>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</si>
  <si>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</si>
  <si>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</si>
  <si>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</si>
  <si>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</si>
  <si>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</si>
  <si>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</si>
  <si>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</si>
  <si>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</si>
  <si>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</si>
  <si>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</si>
  <si>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</si>
  <si>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</si>
  <si>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</si>
  <si>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</si>
  <si>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</si>
  <si>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</si>
  <si>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</si>
  <si>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</si>
  <si>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</si>
  <si>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</si>
  <si>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</si>
  <si>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</si>
  <si>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</si>
  <si>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</si>
  <si>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</si>
  <si>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</si>
  <si>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</si>
  <si>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</si>
  <si>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</si>
  <si>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</si>
  <si>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</si>
  <si>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</si>
  <si>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</si>
  <si>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</si>
  <si>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</si>
  <si>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</si>
  <si>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</si>
  <si>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</si>
  <si>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</si>
  <si>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</si>
  <si>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</si>
  <si>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</si>
  <si>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</si>
  <si>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</si>
  <si>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</si>
  <si>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</si>
  <si>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</si>
  <si>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</si>
  <si>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</si>
  <si>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</si>
  <si>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</si>
  <si>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</si>
  <si>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</si>
  <si>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</si>
  <si>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</si>
  <si>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</si>
  <si>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</si>
  <si>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</si>
  <si>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</si>
  <si>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</si>
  <si>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</si>
  <si>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</si>
  <si>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</si>
  <si>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</si>
  <si>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</si>
  <si>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</si>
  <si>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</si>
  <si>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</si>
  <si>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</si>
  <si>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</si>
  <si>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</si>
  <si>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</si>
  <si>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</si>
  <si>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</si>
  <si>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</si>
  <si>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</si>
  <si>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</si>
  <si>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</si>
  <si>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</si>
  <si>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</si>
  <si>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</si>
  <si>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</si>
  <si>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</si>
  <si>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</si>
  <si>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</si>
  <si>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</si>
  <si>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</si>
  <si>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</si>
  <si>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</si>
  <si>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</si>
  <si>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</si>
  <si>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</si>
  <si>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</si>
  <si>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</si>
  <si>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</si>
  <si>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</si>
  <si>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</si>
  <si>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</si>
  <si>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</si>
  <si>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</si>
  <si>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</si>
  <si>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</si>
  <si>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</si>
  <si>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</si>
  <si>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</si>
  <si>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</si>
  <si>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</si>
  <si>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</si>
  <si>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</si>
  <si>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</si>
  <si>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</si>
  <si>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</si>
  <si>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</si>
  <si>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</si>
  <si>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</si>
  <si>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</si>
  <si>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</si>
  <si>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</si>
  <si>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</si>
  <si>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</si>
  <si>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</si>
  <si>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</si>
  <si>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</si>
  <si>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</si>
  <si>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</si>
  <si>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</si>
  <si>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</si>
  <si>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</si>
  <si>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</si>
  <si>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</si>
  <si>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</si>
  <si>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</si>
  <si>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</si>
  <si>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</si>
  <si>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</si>
  <si>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</si>
  <si>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</si>
  <si>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</si>
  <si>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</si>
  <si>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</si>
  <si>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</si>
  <si>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</si>
  <si>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</si>
  <si>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</si>
  <si>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</si>
  <si>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</si>
  <si>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</si>
  <si>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</si>
  <si>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</si>
  <si>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</si>
  <si>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</si>
  <si>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</si>
  <si>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</si>
  <si>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</si>
  <si>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</si>
  <si>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</si>
  <si>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</si>
  <si>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</si>
  <si>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</si>
  <si>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</si>
  <si>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</si>
  <si>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</si>
  <si>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</si>
  <si>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</si>
  <si>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</si>
  <si>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</si>
  <si>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</si>
  <si>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</si>
  <si>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</si>
  <si>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</si>
  <si>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</si>
  <si>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</si>
  <si>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</si>
  <si>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</si>
  <si>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</si>
  <si>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</si>
  <si>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</si>
  <si>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</si>
  <si>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</si>
  <si>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</si>
  <si>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</si>
  <si>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</si>
  <si>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</si>
  <si>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</si>
  <si>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</si>
  <si>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</si>
  <si>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</si>
  <si>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</si>
  <si>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</si>
  <si>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</si>
  <si>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</si>
  <si>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</si>
  <si>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</si>
  <si>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</si>
  <si>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</si>
  <si>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</si>
  <si>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</si>
  <si>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</si>
  <si>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</si>
  <si>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</si>
  <si>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</si>
  <si>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</si>
  <si>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</si>
  <si>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</si>
  <si>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</si>
  <si>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</si>
  <si>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</si>
  <si>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</si>
  <si>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</si>
  <si>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</si>
  <si>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</si>
  <si>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</si>
  <si>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</si>
  <si>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</si>
  <si>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</si>
  <si>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</si>
  <si>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</si>
  <si>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</si>
  <si>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</si>
  <si>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</si>
  <si>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</si>
  <si>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</si>
  <si>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</si>
  <si>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</si>
  <si>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</si>
  <si>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</si>
  <si>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</si>
  <si>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</si>
  <si>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</si>
  <si>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</si>
  <si>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</si>
  <si>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</si>
  <si>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</si>
  <si>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</si>
  <si>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</si>
  <si>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</si>
  <si>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</si>
  <si>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</si>
  <si>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</si>
  <si>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</si>
  <si>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</si>
  <si>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</si>
  <si>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</si>
  <si>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</si>
  <si>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</si>
  <si>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</si>
  <si>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</si>
  <si>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</si>
  <si>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</si>
  <si>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</si>
  <si>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</si>
  <si>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</si>
  <si>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</si>
  <si>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</si>
  <si>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</si>
  <si>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</si>
  <si>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</si>
  <si>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</si>
  <si>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</si>
  <si>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</si>
  <si>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</si>
  <si>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</si>
  <si>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</si>
  <si>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</si>
  <si>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</si>
  <si>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</si>
  <si>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</si>
  <si>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</si>
  <si>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</si>
  <si>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</si>
  <si>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</si>
  <si>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</si>
  <si>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</si>
  <si>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</si>
  <si>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</si>
  <si>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</si>
  <si>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</si>
  <si>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</si>
  <si>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</si>
  <si>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</si>
  <si>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</si>
  <si>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</si>
  <si>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</si>
  <si>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</si>
  <si>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</si>
  <si>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</si>
  <si>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</si>
  <si>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</si>
  <si>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</si>
  <si>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</si>
  <si>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</si>
  <si>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</si>
  <si>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</si>
  <si>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</si>
  <si>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</si>
  <si>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</si>
  <si>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</si>
  <si>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</si>
  <si>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</si>
  <si>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</si>
  <si>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</si>
  <si>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</si>
  <si>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</si>
  <si>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</si>
  <si>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</si>
  <si>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</si>
  <si>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</si>
  <si>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</si>
  <si>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</si>
  <si>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</si>
  <si>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</si>
  <si>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</si>
  <si>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</si>
  <si>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</si>
  <si>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</si>
  <si>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</si>
  <si>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</si>
  <si>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</si>
  <si>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</si>
  <si>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</si>
  <si>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</si>
  <si>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</si>
  <si>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</si>
  <si>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</si>
  <si>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</si>
  <si>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</si>
  <si>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</si>
  <si>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</si>
  <si>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</si>
  <si>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</si>
  <si>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</si>
  <si>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</si>
  <si>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</si>
  <si>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</si>
  <si>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</si>
  <si>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</si>
  <si>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</si>
  <si>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</si>
  <si>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</si>
  <si>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</si>
  <si>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</si>
  <si>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</si>
  <si>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</si>
  <si>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</si>
  <si>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</si>
  <si>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</si>
  <si>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</si>
  <si>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</si>
  <si>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</si>
  <si>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</si>
  <si>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</si>
  <si>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</si>
  <si>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</si>
  <si>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</si>
  <si>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</si>
  <si>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</si>
  <si>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</si>
  <si>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</si>
  <si>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</si>
  <si>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</si>
  <si>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</si>
  <si>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</si>
  <si>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</si>
  <si>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</si>
  <si>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</si>
  <si>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</si>
  <si>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</si>
  <si>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</si>
  <si>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</si>
  <si>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</si>
  <si>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</si>
  <si>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</si>
  <si>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</si>
  <si>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</si>
  <si>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</si>
  <si>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</si>
  <si>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</si>
  <si>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</si>
  <si>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</si>
  <si>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</si>
  <si>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</si>
  <si>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</si>
  <si>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</si>
  <si>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</si>
  <si>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</si>
  <si>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</si>
  <si>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</si>
  <si>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</si>
  <si>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</si>
  <si>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</si>
  <si>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</si>
  <si>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</si>
  <si>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</si>
  <si>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</si>
  <si>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</si>
  <si>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</si>
  <si>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</si>
  <si>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</si>
  <si>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</si>
  <si>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</si>
  <si>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</si>
  <si>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</si>
  <si>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</si>
  <si>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</si>
  <si>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</si>
  <si>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</si>
  <si>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</si>
  <si>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</si>
  <si>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</si>
  <si>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</si>
  <si>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</si>
  <si>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</si>
  <si>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</si>
  <si>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</si>
  <si>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</si>
  <si>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</si>
  <si>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</si>
  <si>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</si>
  <si>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</si>
  <si>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</si>
  <si>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</si>
  <si>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</si>
  <si>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</si>
  <si>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</si>
  <si>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</si>
  <si>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</si>
  <si>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</si>
  <si>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</si>
  <si>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</si>
  <si>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</si>
  <si>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</si>
  <si>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</si>
  <si>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</si>
  <si>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</si>
  <si>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</si>
  <si>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</si>
  <si>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</si>
  <si>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</si>
  <si>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</si>
  <si>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</si>
  <si>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</si>
  <si>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</si>
  <si>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</si>
  <si>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</si>
  <si>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</si>
  <si>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</si>
  <si>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</si>
  <si>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</si>
  <si>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</si>
  <si>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</si>
  <si>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</si>
  <si>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</si>
  <si>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</si>
  <si>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</si>
  <si>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</si>
  <si>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</si>
  <si>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</si>
  <si>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</si>
  <si>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</si>
  <si>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</si>
  <si>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</si>
  <si>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</si>
  <si>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</si>
  <si>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</si>
  <si>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</si>
  <si>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</si>
  <si>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</si>
  <si>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</si>
  <si>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</si>
  <si>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</si>
  <si>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</si>
  <si>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</si>
  <si>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</si>
  <si>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</si>
  <si>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</si>
  <si>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</si>
  <si>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</si>
  <si>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</si>
  <si>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</si>
  <si>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</si>
  <si>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</si>
  <si>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</si>
  <si>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</si>
  <si>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</si>
  <si>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</si>
  <si>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</si>
  <si>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</si>
  <si>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</si>
  <si>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</si>
  <si>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</si>
  <si>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</si>
  <si>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</si>
  <si>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</si>
  <si>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</si>
  <si>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</si>
  <si>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</si>
  <si>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</si>
  <si>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</si>
  <si>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</si>
  <si>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</si>
  <si>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</si>
  <si>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</si>
  <si>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</si>
  <si>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</si>
  <si>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</si>
  <si>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</si>
  <si>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</si>
  <si>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</si>
  <si>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</si>
  <si>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</si>
  <si>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</si>
  <si>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</si>
  <si>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</si>
  <si>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</si>
  <si>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</si>
  <si>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</si>
  <si>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</si>
  <si>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</si>
  <si>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</si>
  <si>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</si>
  <si>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</si>
  <si>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</si>
  <si>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</si>
  <si>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</si>
  <si>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</si>
  <si>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</si>
  <si>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</si>
  <si>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</si>
  <si>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</si>
  <si>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</si>
  <si>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</si>
  <si>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</si>
  <si>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</si>
  <si>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</si>
  <si>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</si>
  <si>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</si>
  <si>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</si>
  <si>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</si>
  <si>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</si>
  <si>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</si>
  <si>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</si>
  <si>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</si>
  <si>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</si>
  <si>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</si>
  <si>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</si>
  <si>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</si>
  <si>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</si>
  <si>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</si>
  <si>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</si>
  <si>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</si>
  <si>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</si>
  <si>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</si>
  <si>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</si>
  <si>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</si>
  <si>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</si>
  <si>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</si>
  <si>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</si>
  <si>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</si>
  <si>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</si>
  <si>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</si>
  <si>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</si>
  <si>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</si>
  <si>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</si>
  <si>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</si>
  <si>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</si>
  <si>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</si>
  <si>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</si>
  <si>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</si>
  <si>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</si>
  <si>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</si>
  <si>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</si>
  <si>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</si>
  <si>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</si>
  <si>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</si>
  <si>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</si>
  <si>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</si>
  <si>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</si>
  <si>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</si>
  <si>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</si>
  <si>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</si>
  <si>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</si>
  <si>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</si>
  <si>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</si>
  <si>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</si>
  <si>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</si>
  <si>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</si>
  <si>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</si>
  <si>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</si>
  <si>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</si>
  <si>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</si>
  <si>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</si>
  <si>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</si>
  <si>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</si>
  <si>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</si>
  <si>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</si>
  <si>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</si>
  <si>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</si>
  <si>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</si>
  <si>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</si>
  <si>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</si>
  <si>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</si>
  <si>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</si>
  <si>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</si>
  <si>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</si>
  <si>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</si>
  <si>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</si>
  <si>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</si>
  <si>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</si>
  <si>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</si>
  <si>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</si>
  <si>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</si>
  <si>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</si>
  <si>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</si>
  <si>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</si>
  <si>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</si>
  <si>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</si>
  <si>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</si>
  <si>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</si>
  <si>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</si>
  <si>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</si>
  <si>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</si>
  <si>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</si>
  <si>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</si>
  <si>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</si>
  <si>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</si>
  <si>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</si>
  <si>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</si>
  <si>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</si>
  <si>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</si>
  <si>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</si>
  <si>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</si>
  <si>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</si>
  <si>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</si>
  <si>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</si>
  <si>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</si>
  <si>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</si>
  <si>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</si>
  <si>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</si>
  <si>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</si>
  <si>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</si>
  <si>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</si>
  <si>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</si>
  <si>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</si>
  <si>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</si>
  <si>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</si>
  <si>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</si>
  <si>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</si>
  <si>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</si>
  <si>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</si>
  <si>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</si>
  <si>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</si>
  <si>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</si>
  <si>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</si>
  <si>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</si>
  <si>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</si>
  <si>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</si>
  <si>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</si>
  <si>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</si>
  <si>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</si>
  <si>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</si>
  <si>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</si>
  <si>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</si>
  <si>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</si>
  <si>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</si>
  <si>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</si>
  <si>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</si>
  <si>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</si>
  <si>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</si>
  <si>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</si>
  <si>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</si>
  <si>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</si>
  <si>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</si>
  <si>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</si>
  <si>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</si>
  <si>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</si>
  <si>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</si>
  <si>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</si>
  <si>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</si>
  <si>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</si>
  <si>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</si>
  <si>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</si>
  <si>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</si>
  <si>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</si>
  <si>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</si>
  <si>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</si>
  <si>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</si>
  <si>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</si>
  <si>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</si>
  <si>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</si>
  <si>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</si>
  <si>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</si>
  <si>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</si>
  <si>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</si>
  <si>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</si>
  <si>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</si>
  <si>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</si>
  <si>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</si>
  <si>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</si>
  <si>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</si>
  <si>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</si>
  <si>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</si>
  <si>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</si>
  <si>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</si>
  <si>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</si>
  <si>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</si>
  <si>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</si>
  <si>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</si>
  <si>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</si>
  <si>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</si>
  <si>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</si>
  <si>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</si>
  <si>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</si>
  <si>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</si>
  <si>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</si>
  <si>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</si>
  <si>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</si>
  <si>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</si>
  <si>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</si>
  <si>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</si>
  <si>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</si>
  <si>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</si>
  <si>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</si>
  <si>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</si>
  <si>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</si>
  <si>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</si>
  <si>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</si>
  <si>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</si>
  <si>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</si>
  <si>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</si>
  <si>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</si>
  <si>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</si>
  <si>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</si>
  <si>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</si>
  <si>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</si>
  <si>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</si>
  <si>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</si>
  <si>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</si>
  <si>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</si>
  <si>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</si>
  <si>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</si>
  <si>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</si>
  <si>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</si>
  <si>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</si>
  <si>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</si>
  <si>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</si>
  <si>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</si>
  <si>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</si>
  <si>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</si>
  <si>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</si>
  <si>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</si>
  <si>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</si>
  <si>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</si>
  <si>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</si>
  <si>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</si>
  <si>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</si>
  <si>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</si>
  <si>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</si>
  <si>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</si>
  <si>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</si>
  <si>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</si>
  <si>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</si>
  <si>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</si>
  <si>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</si>
  <si>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</si>
  <si>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</si>
  <si>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</si>
  <si>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</si>
  <si>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</si>
  <si>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</si>
  <si>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</si>
  <si>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</si>
  <si>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</si>
  <si>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</si>
  <si>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</si>
  <si>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</si>
  <si>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</si>
  <si>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</si>
  <si>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</si>
  <si>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</si>
  <si>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</si>
  <si>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</si>
  <si>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</si>
  <si>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</si>
  <si>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</si>
  <si>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</si>
  <si>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</si>
  <si>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</si>
  <si>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</si>
  <si>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</si>
  <si>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</si>
  <si>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</si>
  <si>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</si>
  <si>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</si>
  <si>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</si>
  <si>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</si>
  <si>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</si>
  <si>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</si>
  <si>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</si>
  <si>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</si>
  <si>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</si>
  <si>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</si>
  <si>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</si>
  <si>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</si>
  <si>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</si>
  <si>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</si>
  <si>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</si>
  <si>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</si>
  <si>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</si>
  <si>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</si>
  <si>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</si>
  <si>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</si>
  <si>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</si>
  <si>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</si>
  <si>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</si>
  <si>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</si>
  <si>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</si>
  <si>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</si>
  <si>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</si>
  <si>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</si>
  <si>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</si>
  <si>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</si>
  <si>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</si>
  <si>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</si>
  <si>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</si>
  <si>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</si>
  <si>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</si>
  <si>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</si>
  <si>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</si>
  <si>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</si>
  <si>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</si>
  <si>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</si>
  <si>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</si>
  <si>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</si>
  <si>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</si>
  <si>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</si>
  <si>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EdJobs Funding</t>
  </si>
  <si>
    <t>ALBANY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</si>
</sst>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A2" sqref="A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910</v>
      </c>
      <c r="B2" s="21">
        <v>5</v>
      </c>
      <c r="C2" s="21">
        <v>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31388.16</v>
      </c>
      <c r="G9" s="18"/>
      <c r="H9" s="18">
        <v>0</v>
      </c>
      <c r="I9" s="18"/>
      <c r="J9" s="67">
        <f>SUM(I438)</f>
        <v>163255.51999999999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1919.83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145.77000000000001</v>
      </c>
      <c r="G13" s="18"/>
      <c r="H13" s="18">
        <v>2337.4299999999998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33453.759999999995</v>
      </c>
      <c r="G19" s="41">
        <f>SUM(G9:G18)</f>
        <v>0</v>
      </c>
      <c r="H19" s="41">
        <f>SUM(H9:H18)</f>
        <v>2337.4299999999998</v>
      </c>
      <c r="I19" s="41">
        <f>SUM(I9:I18)</f>
        <v>0</v>
      </c>
      <c r="J19" s="41">
        <f>SUM(J9:J18)</f>
        <v>163255.51999999999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1919.83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>
        <v>417.6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29104.1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29104.1</v>
      </c>
      <c r="G32" s="41">
        <f>SUM(G22:G31)</f>
        <v>0</v>
      </c>
      <c r="H32" s="41">
        <f>SUM(H22:H31)</f>
        <v>2337.4299999999998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163255.51999999999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4349.66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4349.66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163255.51999999999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33453.759999999995</v>
      </c>
      <c r="G51" s="41">
        <f>G50+G32</f>
        <v>0</v>
      </c>
      <c r="H51" s="41">
        <f>H50+H32</f>
        <v>2337.4299999999998</v>
      </c>
      <c r="I51" s="41">
        <f>I50+I32</f>
        <v>0</v>
      </c>
      <c r="J51" s="41">
        <f>J50+J32</f>
        <v>163255.51999999999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430041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430041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162.19999999999999</v>
      </c>
      <c r="G95" s="18"/>
      <c r="H95" s="18"/>
      <c r="I95" s="18"/>
      <c r="J95" s="18">
        <v>1960.09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162.19999999999999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1960.09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430203.2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1960.09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470735.14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256939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407.86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728082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728082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2337.4299999999998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225.59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15327.6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15553.19</v>
      </c>
      <c r="G161" s="41">
        <f>SUM(G149:G160)</f>
        <v>0</v>
      </c>
      <c r="H161" s="41">
        <f>SUM(H149:H160)</f>
        <v>2337.4299999999998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29829.08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45382.270000000004</v>
      </c>
      <c r="G168" s="41">
        <f>G146+G161+SUM(G162:G167)</f>
        <v>0</v>
      </c>
      <c r="H168" s="41">
        <f>H146+H161+SUM(H162:H167)</f>
        <v>2337.4299999999998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15000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15000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10000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15000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1213667.47</v>
      </c>
      <c r="G192" s="47">
        <f>G111+G139+G168+G191</f>
        <v>0</v>
      </c>
      <c r="H192" s="47">
        <f>H111+H139+H168+H191</f>
        <v>2337.4299999999998</v>
      </c>
      <c r="I192" s="47">
        <f>I111+I139+I168+I191</f>
        <v>0</v>
      </c>
      <c r="J192" s="47">
        <f>J111+J139+J191</f>
        <v>16960.09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548490.5</v>
      </c>
      <c r="I196" s="18"/>
      <c r="J196" s="18"/>
      <c r="K196" s="18"/>
      <c r="L196" s="19">
        <f>SUM(F196:K196)</f>
        <v>548490.5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v>17951.47</v>
      </c>
      <c r="I197" s="18"/>
      <c r="J197" s="18"/>
      <c r="K197" s="18"/>
      <c r="L197" s="19">
        <f>SUM(F197:K197)</f>
        <v>17951.47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v>271.76</v>
      </c>
      <c r="I201" s="18"/>
      <c r="J201" s="18"/>
      <c r="K201" s="18"/>
      <c r="L201" s="19">
        <f t="shared" ref="L201:L207" si="0">SUM(F201:K201)</f>
        <v>271.76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v>14859.61</v>
      </c>
      <c r="I203" s="18"/>
      <c r="J203" s="18"/>
      <c r="K203" s="18"/>
      <c r="L203" s="19">
        <f t="shared" si="0"/>
        <v>14859.61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50488.4</v>
      </c>
      <c r="I207" s="18"/>
      <c r="J207" s="18"/>
      <c r="K207" s="18"/>
      <c r="L207" s="19">
        <f t="shared" si="0"/>
        <v>50488.4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632061.74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632061.74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288807.75</v>
      </c>
      <c r="I214" s="18"/>
      <c r="J214" s="18"/>
      <c r="K214" s="18"/>
      <c r="L214" s="19">
        <f>SUM(F214:K214)</f>
        <v>288807.75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>
        <v>2599.6</v>
      </c>
      <c r="I221" s="18"/>
      <c r="J221" s="18"/>
      <c r="K221" s="18"/>
      <c r="L221" s="19">
        <f t="shared" si="2"/>
        <v>2599.6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25244.21</v>
      </c>
      <c r="I225" s="18"/>
      <c r="J225" s="18"/>
      <c r="K225" s="18"/>
      <c r="L225" s="19">
        <f t="shared" si="2"/>
        <v>25244.21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316651.56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316651.56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332264.75</v>
      </c>
      <c r="I232" s="18"/>
      <c r="J232" s="18"/>
      <c r="K232" s="18"/>
      <c r="L232" s="19">
        <f>SUM(F232:K232)</f>
        <v>332264.75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v>9067.35</v>
      </c>
      <c r="I239" s="18"/>
      <c r="J239" s="18"/>
      <c r="K239" s="18"/>
      <c r="L239" s="19">
        <f t="shared" si="4"/>
        <v>9067.35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25244.21</v>
      </c>
      <c r="I243" s="18"/>
      <c r="J243" s="18"/>
      <c r="K243" s="18"/>
      <c r="L243" s="19">
        <f t="shared" si="4"/>
        <v>25244.21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366576.31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366576.31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1315289.6100000001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 t="shared" si="8"/>
        <v>1315289.6100000001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15000</v>
      </c>
      <c r="L265" s="19">
        <f t="shared" si="9"/>
        <v>15000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15000</v>
      </c>
      <c r="L269" s="41">
        <f t="shared" si="9"/>
        <v>15000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1315289.6100000001</v>
      </c>
      <c r="I270" s="42">
        <f t="shared" si="11"/>
        <v>0</v>
      </c>
      <c r="J270" s="42">
        <f t="shared" si="11"/>
        <v>0</v>
      </c>
      <c r="K270" s="42">
        <f t="shared" si="11"/>
        <v>15000</v>
      </c>
      <c r="L270" s="42">
        <f t="shared" si="11"/>
        <v>1330289.6100000001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1919.83</v>
      </c>
      <c r="I280" s="18"/>
      <c r="J280" s="18"/>
      <c r="K280" s="18"/>
      <c r="L280" s="19">
        <f t="shared" ref="L280:L286" si="12">SUM(F280:K280)</f>
        <v>1919.83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417.6</v>
      </c>
      <c r="I281" s="18"/>
      <c r="J281" s="18"/>
      <c r="K281" s="18"/>
      <c r="L281" s="19">
        <f t="shared" si="12"/>
        <v>417.6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2337.4299999999998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2337.4299999999998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2337.4299999999998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2337.4299999999998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2337.4299999999998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2337.4299999999998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15000</v>
      </c>
      <c r="H396" s="18">
        <v>1247.3900000000001</v>
      </c>
      <c r="I396" s="18"/>
      <c r="J396" s="24" t="s">
        <v>289</v>
      </c>
      <c r="K396" s="24" t="s">
        <v>289</v>
      </c>
      <c r="L396" s="56">
        <f t="shared" si="26"/>
        <v>16247.39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712.7</v>
      </c>
      <c r="I397" s="18"/>
      <c r="J397" s="24" t="s">
        <v>289</v>
      </c>
      <c r="K397" s="24" t="s">
        <v>289</v>
      </c>
      <c r="L397" s="56">
        <f t="shared" si="26"/>
        <v>712.7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15000</v>
      </c>
      <c r="H400" s="47">
        <f>SUM(H394:H399)</f>
        <v>1960.0900000000001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16960.09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15000</v>
      </c>
      <c r="H407" s="47">
        <f>H392+H400+H406</f>
        <v>1960.0900000000001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16960.09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10000</v>
      </c>
      <c r="L422" s="56">
        <f t="shared" si="29"/>
        <v>10000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10000</v>
      </c>
      <c r="L426" s="47">
        <f t="shared" si="30"/>
        <v>10000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10000</v>
      </c>
      <c r="L433" s="47">
        <f t="shared" si="32"/>
        <v>10000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163255.51999999999</v>
      </c>
      <c r="H438" s="18"/>
      <c r="I438" s="56">
        <f t="shared" ref="I438:I444" si="33">SUM(F438:H438)</f>
        <v>163255.51999999999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163255.51999999999</v>
      </c>
      <c r="H445" s="13">
        <f>SUM(H438:H444)</f>
        <v>0</v>
      </c>
      <c r="I445" s="13">
        <f>SUM(I438:I444)</f>
        <v>163255.51999999999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163255.51999999999</v>
      </c>
      <c r="H458" s="18"/>
      <c r="I458" s="56">
        <f t="shared" si="34"/>
        <v>163255.51999999999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163255.51999999999</v>
      </c>
      <c r="H459" s="83">
        <f>SUM(H453:H458)</f>
        <v>0</v>
      </c>
      <c r="I459" s="83">
        <f>SUM(I453:I458)</f>
        <v>163255.51999999999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163255.51999999999</v>
      </c>
      <c r="H460" s="42">
        <f>H451+H459</f>
        <v>0</v>
      </c>
      <c r="I460" s="42">
        <f>I451+I459</f>
        <v>163255.51999999999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120971.8</v>
      </c>
      <c r="G464" s="18"/>
      <c r="H464" s="18">
        <v>0</v>
      </c>
      <c r="I464" s="18"/>
      <c r="J464" s="18">
        <v>156295.43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1213667.47</v>
      </c>
      <c r="G467" s="18"/>
      <c r="H467" s="18">
        <v>2337.4299999999998</v>
      </c>
      <c r="I467" s="18"/>
      <c r="J467" s="18">
        <v>16960.09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1213667.47</v>
      </c>
      <c r="G469" s="53">
        <f>SUM(G467:G468)</f>
        <v>0</v>
      </c>
      <c r="H469" s="53">
        <f>SUM(H467:H468)</f>
        <v>2337.4299999999998</v>
      </c>
      <c r="I469" s="53">
        <f>SUM(I467:I468)</f>
        <v>0</v>
      </c>
      <c r="J469" s="53">
        <f>SUM(J467:J468)</f>
        <v>16960.09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1330289.6100000001</v>
      </c>
      <c r="G471" s="18"/>
      <c r="H471" s="18">
        <v>2337.4299999999998</v>
      </c>
      <c r="I471" s="18"/>
      <c r="J471" s="18">
        <v>10000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1330289.6100000001</v>
      </c>
      <c r="G473" s="53">
        <f>SUM(G471:G472)</f>
        <v>0</v>
      </c>
      <c r="H473" s="53">
        <f>SUM(H471:H472)</f>
        <v>2337.4299999999998</v>
      </c>
      <c r="I473" s="53">
        <f>SUM(I471:I472)</f>
        <v>0</v>
      </c>
      <c r="J473" s="53">
        <f>SUM(J471:J472)</f>
        <v>10000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4349.6599999999162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163255.51999999999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v>20288.900000000001</v>
      </c>
      <c r="I520" s="18"/>
      <c r="J520" s="18"/>
      <c r="K520" s="18"/>
      <c r="L520" s="88">
        <f>SUM(F520:K520)</f>
        <v>20288.900000000001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20288.900000000001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20288.900000000001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2337.4299999999998</v>
      </c>
      <c r="I525" s="18"/>
      <c r="J525" s="18"/>
      <c r="K525" s="18"/>
      <c r="L525" s="88">
        <f>SUM(F525:K525)</f>
        <v>2337.4299999999998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2337.4299999999998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2337.4299999999998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2074.33</v>
      </c>
      <c r="I530" s="18"/>
      <c r="J530" s="18"/>
      <c r="K530" s="18"/>
      <c r="L530" s="88">
        <f>SUM(F530:K530)</f>
        <v>2074.33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377.15</v>
      </c>
      <c r="I531" s="18"/>
      <c r="J531" s="18"/>
      <c r="K531" s="18"/>
      <c r="L531" s="88">
        <f>SUM(F531:K531)</f>
        <v>377.15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1320.03</v>
      </c>
      <c r="I532" s="18"/>
      <c r="J532" s="18"/>
      <c r="K532" s="18"/>
      <c r="L532" s="88">
        <f>SUM(F532:K532)</f>
        <v>1320.03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3771.51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3771.51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26397.840000000004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26397.840000000004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20288.900000000001</v>
      </c>
      <c r="G548" s="87">
        <f>L525</f>
        <v>2337.4299999999998</v>
      </c>
      <c r="H548" s="87">
        <f>L530</f>
        <v>2074.33</v>
      </c>
      <c r="I548" s="87">
        <f>L535</f>
        <v>0</v>
      </c>
      <c r="J548" s="87">
        <f>L540</f>
        <v>0</v>
      </c>
      <c r="K548" s="87">
        <f>SUM(F548:J548)</f>
        <v>24700.660000000003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377.15</v>
      </c>
      <c r="I549" s="87">
        <f>L536</f>
        <v>0</v>
      </c>
      <c r="J549" s="87">
        <f>L541</f>
        <v>0</v>
      </c>
      <c r="K549" s="87">
        <f>SUM(F549:J549)</f>
        <v>377.15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1320.03</v>
      </c>
      <c r="I550" s="87">
        <f>L537</f>
        <v>0</v>
      </c>
      <c r="J550" s="87">
        <f>L542</f>
        <v>0</v>
      </c>
      <c r="K550" s="87">
        <f>SUM(F550:J550)</f>
        <v>1320.03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20288.900000000001</v>
      </c>
      <c r="G551" s="89">
        <f t="shared" si="42"/>
        <v>2337.4299999999998</v>
      </c>
      <c r="H551" s="89">
        <f t="shared" si="42"/>
        <v>3771.51</v>
      </c>
      <c r="I551" s="89">
        <f t="shared" si="42"/>
        <v>0</v>
      </c>
      <c r="J551" s="89">
        <f t="shared" si="42"/>
        <v>0</v>
      </c>
      <c r="K551" s="89">
        <f t="shared" si="42"/>
        <v>26397.840000000004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548490.5</v>
      </c>
      <c r="G574" s="18">
        <v>288807.75</v>
      </c>
      <c r="H574" s="18">
        <v>332264.75</v>
      </c>
      <c r="I574" s="87">
        <f>SUM(F574:H574)</f>
        <v>1169563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5588.68</v>
      </c>
      <c r="G578" s="18"/>
      <c r="H578" s="18"/>
      <c r="I578" s="87">
        <f t="shared" si="47"/>
        <v>5588.68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10444.44</v>
      </c>
      <c r="G581" s="18"/>
      <c r="H581" s="18"/>
      <c r="I581" s="87">
        <f t="shared" si="47"/>
        <v>10444.44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50488.4</v>
      </c>
      <c r="I590" s="18">
        <v>25244.21</v>
      </c>
      <c r="J590" s="18">
        <v>25244.21</v>
      </c>
      <c r="K590" s="104">
        <f t="shared" ref="K590:K596" si="48">SUM(H590:J590)</f>
        <v>100976.82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50488.4</v>
      </c>
      <c r="I597" s="108">
        <f>SUM(I590:I596)</f>
        <v>25244.21</v>
      </c>
      <c r="J597" s="108">
        <f>SUM(J590:J596)</f>
        <v>25244.21</v>
      </c>
      <c r="K597" s="108">
        <f>SUM(K590:K596)</f>
        <v>100976.82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33453.759999999995</v>
      </c>
      <c r="H616" s="109">
        <f>SUM(F51)</f>
        <v>33453.759999999995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2337.4299999999998</v>
      </c>
      <c r="H618" s="109">
        <f>SUM(H51)</f>
        <v>2337.4299999999998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163255.51999999999</v>
      </c>
      <c r="H620" s="109">
        <f>SUM(J51)</f>
        <v>163255.51999999999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4349.66</v>
      </c>
      <c r="H621" s="109">
        <f>F475</f>
        <v>4349.6599999999162</v>
      </c>
      <c r="I621" s="121" t="s">
        <v>101</v>
      </c>
      <c r="J621" s="109">
        <f t="shared" ref="J621:J654" si="50">G621-H621</f>
        <v>8.3673512563109398E-11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163255.51999999999</v>
      </c>
      <c r="H625" s="109">
        <f>J475</f>
        <v>163255.51999999999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1213667.47</v>
      </c>
      <c r="H626" s="104">
        <f>SUM(F467)</f>
        <v>1213667.47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2337.4299999999998</v>
      </c>
      <c r="H628" s="104">
        <f>SUM(H467)</f>
        <v>2337.4299999999998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16960.09</v>
      </c>
      <c r="H630" s="104">
        <f>SUM(J467)</f>
        <v>16960.09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1330289.6100000001</v>
      </c>
      <c r="H631" s="104">
        <f>SUM(F471)</f>
        <v>1330289.6100000001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2337.4299999999998</v>
      </c>
      <c r="H632" s="104">
        <f>SUM(H471)</f>
        <v>2337.4299999999998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16960.09</v>
      </c>
      <c r="H636" s="164">
        <f>SUM(J467)</f>
        <v>16960.09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10000</v>
      </c>
      <c r="H637" s="164">
        <f>SUM(J471)</f>
        <v>10000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163255.51999999999</v>
      </c>
      <c r="H639" s="104">
        <f>SUM(G460)</f>
        <v>163255.51999999999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163255.51999999999</v>
      </c>
      <c r="H641" s="104">
        <f>SUM(I460)</f>
        <v>163255.51999999999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1960.09</v>
      </c>
      <c r="H643" s="104">
        <f>H407</f>
        <v>1960.0900000000001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15000</v>
      </c>
      <c r="H644" s="104">
        <f>G407</f>
        <v>15000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16960.09</v>
      </c>
      <c r="H645" s="104">
        <f>L407</f>
        <v>16960.09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100976.82</v>
      </c>
      <c r="H646" s="104">
        <f>L207+L225+L243</f>
        <v>100976.82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50488.4</v>
      </c>
      <c r="H648" s="104">
        <f>H597</f>
        <v>50488.4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25244.21</v>
      </c>
      <c r="H649" s="104">
        <f>I597</f>
        <v>25244.21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25244.21</v>
      </c>
      <c r="H650" s="104">
        <f>J597</f>
        <v>25244.21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15000</v>
      </c>
      <c r="H654" s="104">
        <f>K265+K346</f>
        <v>15000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634399.17000000004</v>
      </c>
      <c r="G659" s="19">
        <f>(L228+L308+L358)</f>
        <v>316651.56</v>
      </c>
      <c r="H659" s="19">
        <f>(L246+L327+L359)</f>
        <v>366576.31</v>
      </c>
      <c r="I659" s="19">
        <f>SUM(F659:H659)</f>
        <v>1317627.04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50488.4</v>
      </c>
      <c r="G661" s="19">
        <f>(L225+L305)-(J225+J305)</f>
        <v>25244.21</v>
      </c>
      <c r="H661" s="19">
        <f>(L243+L324)-(J243+J324)</f>
        <v>25244.21</v>
      </c>
      <c r="I661" s="19">
        <f>SUM(F661:H661)</f>
        <v>100976.82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564523.62</v>
      </c>
      <c r="G662" s="200">
        <f>SUM(G574:G586)+SUM(I601:I603)+L611</f>
        <v>288807.75</v>
      </c>
      <c r="H662" s="200">
        <f>SUM(H574:H586)+SUM(J601:J603)+L612</f>
        <v>332264.75</v>
      </c>
      <c r="I662" s="19">
        <f>SUM(F662:H662)</f>
        <v>1185596.1200000001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19387.150000000023</v>
      </c>
      <c r="G663" s="19">
        <f>G659-SUM(G660:G662)</f>
        <v>2599.5999999999767</v>
      </c>
      <c r="H663" s="19">
        <f>H659-SUM(H660:H662)</f>
        <v>9067.3499999999767</v>
      </c>
      <c r="I663" s="19">
        <f>I659-SUM(I660:I662)</f>
        <v>31054.09999999986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-19387.150000000001</v>
      </c>
      <c r="G668" s="18">
        <v>-2599.6</v>
      </c>
      <c r="H668" s="18">
        <v>-9067.35</v>
      </c>
      <c r="I668" s="19">
        <f>SUM(F668:H668)</f>
        <v>-31054.1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33" sqref="A3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ALBANY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6" t="s">
        <v>784</v>
      </c>
      <c r="B3" s="276"/>
      <c r="C3" s="276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783</v>
      </c>
      <c r="C6" s="275"/>
    </row>
    <row r="7" spans="1:3" x14ac:dyDescent="0.2">
      <c r="A7" s="240" t="s">
        <v>786</v>
      </c>
      <c r="B7" s="273" t="s">
        <v>782</v>
      </c>
      <c r="C7" s="274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 x14ac:dyDescent="0.2">
      <c r="A10" t="s">
        <v>779</v>
      </c>
      <c r="B10" s="241"/>
      <c r="C10" s="241"/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5" t="s">
        <v>783</v>
      </c>
      <c r="C15" s="275"/>
    </row>
    <row r="16" spans="1:3" x14ac:dyDescent="0.2">
      <c r="A16" s="240" t="s">
        <v>787</v>
      </c>
      <c r="B16" s="273" t="s">
        <v>707</v>
      </c>
      <c r="C16" s="274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 x14ac:dyDescent="0.2">
      <c r="A19" t="s">
        <v>779</v>
      </c>
      <c r="B19" s="241"/>
      <c r="C19" s="241"/>
    </row>
    <row r="20" spans="1:3" x14ac:dyDescent="0.2">
      <c r="A20" t="s">
        <v>780</v>
      </c>
      <c r="B20" s="241"/>
      <c r="C20" s="241"/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5" t="s">
        <v>783</v>
      </c>
      <c r="C24" s="275"/>
    </row>
    <row r="25" spans="1:3" x14ac:dyDescent="0.2">
      <c r="A25" s="240" t="s">
        <v>788</v>
      </c>
      <c r="B25" s="273" t="s">
        <v>708</v>
      </c>
      <c r="C25" s="274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40" t="s">
        <v>789</v>
      </c>
      <c r="B34" s="273" t="s">
        <v>709</v>
      </c>
      <c r="C34" s="274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5" activePane="bottomLeft" state="frozen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6" t="str">
        <f>'DOE25'!A2</f>
        <v>ALBANY SCHOOL DISTRICT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1187514.47</v>
      </c>
      <c r="D5" s="20">
        <f>SUM('DOE25'!L196:L199)+SUM('DOE25'!L214:L217)+SUM('DOE25'!L232:L235)-F5-G5</f>
        <v>1187514.47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 x14ac:dyDescent="0.2">
      <c r="A6" s="32">
        <v>2100</v>
      </c>
      <c r="B6" t="s">
        <v>801</v>
      </c>
      <c r="C6" s="246">
        <f t="shared" si="0"/>
        <v>271.76</v>
      </c>
      <c r="D6" s="20">
        <f>'DOE25'!L201+'DOE25'!L219+'DOE25'!L237-F6-G6</f>
        <v>271.76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15108.249999999996</v>
      </c>
      <c r="D8" s="244"/>
      <c r="E8" s="20">
        <f>'DOE25'!L203+'DOE25'!L221+'DOE25'!L239-F8-G8-D9-D11</f>
        <v>15108.249999999996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 x14ac:dyDescent="0.2">
      <c r="A9" s="32">
        <v>2310</v>
      </c>
      <c r="B9" t="s">
        <v>818</v>
      </c>
      <c r="C9" s="246">
        <f t="shared" si="0"/>
        <v>5625.56</v>
      </c>
      <c r="D9" s="245">
        <v>5625.56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3000</v>
      </c>
      <c r="D10" s="244"/>
      <c r="E10" s="245">
        <v>3000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5792.75</v>
      </c>
      <c r="D11" s="245">
        <v>5792.75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100976.82</v>
      </c>
      <c r="D15" s="20">
        <f>'DOE25'!L207+'DOE25'!L225+'DOE25'!L243-F15-G15</f>
        <v>100976.82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2337.4299999999998</v>
      </c>
      <c r="D31" s="20">
        <f>'DOE25'!L289+'DOE25'!L308+'DOE25'!L327+'DOE25'!L332+'DOE25'!L333+'DOE25'!L334-F31-G31</f>
        <v>2337.4299999999998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1302518.79</v>
      </c>
      <c r="E33" s="247">
        <f>SUM(E5:E31)</f>
        <v>18108.249999999996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18108.249999999996</v>
      </c>
      <c r="E35" s="250"/>
    </row>
    <row r="36" spans="2:8" ht="12" thickTop="1" x14ac:dyDescent="0.2">
      <c r="B36" t="s">
        <v>815</v>
      </c>
      <c r="D36" s="20">
        <f>D33</f>
        <v>1302518.79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51" sqref="A5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ALBANY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31388.16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163255.51999999999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1919.83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145.77000000000001</v>
      </c>
      <c r="D12" s="95">
        <f>'DOE25'!G13</f>
        <v>0</v>
      </c>
      <c r="E12" s="95">
        <f>'DOE25'!H13</f>
        <v>2337.4299999999998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33453.759999999995</v>
      </c>
      <c r="D18" s="41">
        <f>SUM(D8:D17)</f>
        <v>0</v>
      </c>
      <c r="E18" s="41">
        <f>SUM(E8:E17)</f>
        <v>2337.4299999999998</v>
      </c>
      <c r="F18" s="41">
        <f>SUM(F8:F17)</f>
        <v>0</v>
      </c>
      <c r="G18" s="41">
        <f>SUM(G8:G17)</f>
        <v>163255.51999999999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1919.83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417.6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29104.1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29104.1</v>
      </c>
      <c r="D31" s="41">
        <f>SUM(D21:D30)</f>
        <v>0</v>
      </c>
      <c r="E31" s="41">
        <f>SUM(E21:E30)</f>
        <v>2337.4299999999998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163255.51999999999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4349.66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4349.66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163255.51999999999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33453.759999999995</v>
      </c>
      <c r="D50" s="41">
        <f>D49+D31</f>
        <v>0</v>
      </c>
      <c r="E50" s="41">
        <f>E49+E31</f>
        <v>2337.4299999999998</v>
      </c>
      <c r="F50" s="41">
        <f>F49+F31</f>
        <v>0</v>
      </c>
      <c r="G50" s="41">
        <f>G49+G31</f>
        <v>163255.51999999999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430041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162.19999999999999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1960.09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162.19999999999999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1960.09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430203.2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1960.09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470735.14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256939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407.86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728082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728082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15553.19</v>
      </c>
      <c r="D87" s="95">
        <f>SUM('DOE25'!G152:G160)</f>
        <v>0</v>
      </c>
      <c r="E87" s="95">
        <f>SUM('DOE25'!H152:H160)</f>
        <v>2337.4299999999998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29829.08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45382.270000000004</v>
      </c>
      <c r="D90" s="131">
        <f>SUM(D84:D89)</f>
        <v>0</v>
      </c>
      <c r="E90" s="131">
        <f>SUM(E84:E89)</f>
        <v>2337.4299999999998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10000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10000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15000</v>
      </c>
    </row>
    <row r="103" spans="1:7" ht="12.75" thickTop="1" thickBot="1" x14ac:dyDescent="0.25">
      <c r="A103" s="33" t="s">
        <v>765</v>
      </c>
      <c r="C103" s="86">
        <f>C62+C80+C90+C102</f>
        <v>1213667.47</v>
      </c>
      <c r="D103" s="86">
        <f>D62+D80+D90+D102</f>
        <v>0</v>
      </c>
      <c r="E103" s="86">
        <f>E62+E80+E90+E102</f>
        <v>2337.4299999999998</v>
      </c>
      <c r="F103" s="86">
        <f>F62+F80+F90+F102</f>
        <v>0</v>
      </c>
      <c r="G103" s="86">
        <f>G62+G80+G102</f>
        <v>16960.09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1169563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17951.47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1187514.47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271.76</v>
      </c>
      <c r="D117" s="24" t="s">
        <v>289</v>
      </c>
      <c r="E117" s="95">
        <f>+('DOE25'!L280)+('DOE25'!L299)+('DOE25'!L318)</f>
        <v>1919.83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417.6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26526.559999999998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100976.82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127775.14</v>
      </c>
      <c r="D127" s="86">
        <f>SUM(D117:D126)</f>
        <v>0</v>
      </c>
      <c r="E127" s="86">
        <f>SUM(E117:E126)</f>
        <v>2337.4299999999998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10000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16960.09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-1960.0900000000001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15000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10000</v>
      </c>
    </row>
    <row r="144" spans="1:7" ht="12.75" thickTop="1" thickBot="1" x14ac:dyDescent="0.25">
      <c r="A144" s="33" t="s">
        <v>244</v>
      </c>
      <c r="C144" s="86">
        <f>(C114+C127+C143)</f>
        <v>1330289.6099999999</v>
      </c>
      <c r="D144" s="86">
        <f>(D114+D127+D143)</f>
        <v>0</v>
      </c>
      <c r="E144" s="86">
        <f>(E114+E127+E143)</f>
        <v>2337.4299999999998</v>
      </c>
      <c r="F144" s="86">
        <f>(F114+F127+F143)</f>
        <v>0</v>
      </c>
      <c r="G144" s="86">
        <f>(G114+G127+G143)</f>
        <v>10000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ALBANY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1169563</v>
      </c>
      <c r="D10" s="182">
        <f>ROUND((C10/$C$28)*100,1)</f>
        <v>88.8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17951</v>
      </c>
      <c r="D11" s="182">
        <f>ROUND((C11/$C$28)*100,1)</f>
        <v>1.4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2192</v>
      </c>
      <c r="D15" s="182">
        <f t="shared" ref="D15:D27" si="0">ROUND((C15/$C$28)*100,1)</f>
        <v>0.2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418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26527</v>
      </c>
      <c r="D17" s="182">
        <f t="shared" si="0"/>
        <v>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100977</v>
      </c>
      <c r="D21" s="182">
        <f t="shared" si="0"/>
        <v>7.7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1317628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1317628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430041</v>
      </c>
      <c r="D35" s="182">
        <f t="shared" ref="D35:D40" si="1">ROUND((C35/$C$41)*100,1)</f>
        <v>35.6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2122.2900000000373</v>
      </c>
      <c r="D36" s="182">
        <f t="shared" si="1"/>
        <v>0.2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728082</v>
      </c>
      <c r="D37" s="182">
        <f t="shared" si="1"/>
        <v>60.3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47720</v>
      </c>
      <c r="D39" s="182">
        <f t="shared" si="1"/>
        <v>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1207965.29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1" sqref="C11:M1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4" t="s">
        <v>767</v>
      </c>
      <c r="B2" s="295"/>
      <c r="C2" s="295"/>
      <c r="D2" s="295"/>
      <c r="E2" s="295"/>
      <c r="F2" s="290" t="str">
        <f>'DOE25'!A2</f>
        <v>ALBANY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>
        <v>5</v>
      </c>
      <c r="B4" s="220">
        <v>14</v>
      </c>
      <c r="C4" s="271" t="s">
        <v>909</v>
      </c>
      <c r="D4" s="271"/>
      <c r="E4" s="271"/>
      <c r="F4" s="271"/>
      <c r="G4" s="271"/>
      <c r="H4" s="271"/>
      <c r="I4" s="271"/>
      <c r="J4" s="271"/>
      <c r="K4" s="271"/>
      <c r="L4" s="271"/>
      <c r="M4" s="27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8"/>
      <c r="AO29" s="208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8"/>
      <c r="BB29" s="208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8"/>
      <c r="BO29" s="208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8"/>
      <c r="CB29" s="208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8"/>
      <c r="CO29" s="208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8"/>
      <c r="DB29" s="208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8"/>
      <c r="DO29" s="208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8"/>
      <c r="EB29" s="208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8"/>
      <c r="EO29" s="208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8"/>
      <c r="FB29" s="208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8"/>
      <c r="FO29" s="208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8"/>
      <c r="GB29" s="208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8"/>
      <c r="GO29" s="208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8"/>
      <c r="HB29" s="208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8"/>
      <c r="HO29" s="208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8"/>
      <c r="IB29" s="208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8"/>
      <c r="IO29" s="208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8"/>
      <c r="AO30" s="208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8"/>
      <c r="BB30" s="208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8"/>
      <c r="BO30" s="208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8"/>
      <c r="CB30" s="208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8"/>
      <c r="CO30" s="208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8"/>
      <c r="DB30" s="208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8"/>
      <c r="DO30" s="208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8"/>
      <c r="EB30" s="208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8"/>
      <c r="EO30" s="208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8"/>
      <c r="FB30" s="208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8"/>
      <c r="FO30" s="208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8"/>
      <c r="GB30" s="208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8"/>
      <c r="GO30" s="208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8"/>
      <c r="HB30" s="208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8"/>
      <c r="HO30" s="208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8"/>
      <c r="IB30" s="208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8"/>
      <c r="IO30" s="208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8"/>
      <c r="AO31" s="208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8"/>
      <c r="BB31" s="208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8"/>
      <c r="BO31" s="208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8"/>
      <c r="CB31" s="208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8"/>
      <c r="CO31" s="208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8"/>
      <c r="DB31" s="208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8"/>
      <c r="DO31" s="208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8"/>
      <c r="EB31" s="208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8"/>
      <c r="EO31" s="208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8"/>
      <c r="FB31" s="208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8"/>
      <c r="FO31" s="208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8"/>
      <c r="GB31" s="208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8"/>
      <c r="GO31" s="208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8"/>
      <c r="HB31" s="208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8"/>
      <c r="HO31" s="208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8"/>
      <c r="IB31" s="208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8"/>
      <c r="IO31" s="208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8"/>
      <c r="AO38" s="208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8"/>
      <c r="BB38" s="208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8"/>
      <c r="BO38" s="208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8"/>
      <c r="CB38" s="208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8"/>
      <c r="CO38" s="208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8"/>
      <c r="DB38" s="208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8"/>
      <c r="DO38" s="208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8"/>
      <c r="EB38" s="208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8"/>
      <c r="EO38" s="208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8"/>
      <c r="FB38" s="208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8"/>
      <c r="FO38" s="208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8"/>
      <c r="GB38" s="208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8"/>
      <c r="GO38" s="208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8"/>
      <c r="HB38" s="208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8"/>
      <c r="HO38" s="208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8"/>
      <c r="IB38" s="208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8"/>
      <c r="IO38" s="208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8"/>
      <c r="AO39" s="208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8"/>
      <c r="BB39" s="208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8"/>
      <c r="BO39" s="208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8"/>
      <c r="CB39" s="208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8"/>
      <c r="CO39" s="208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8"/>
      <c r="DB39" s="208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8"/>
      <c r="DO39" s="208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8"/>
      <c r="EB39" s="208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8"/>
      <c r="EO39" s="208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8"/>
      <c r="FB39" s="208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8"/>
      <c r="FO39" s="208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8"/>
      <c r="GB39" s="208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8"/>
      <c r="GO39" s="208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8"/>
      <c r="HB39" s="208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8"/>
      <c r="HO39" s="208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8"/>
      <c r="IB39" s="208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8"/>
      <c r="IO39" s="208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8"/>
      <c r="AO40" s="208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8"/>
      <c r="BB40" s="208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8"/>
      <c r="BO40" s="208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8"/>
      <c r="CB40" s="208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8"/>
      <c r="CO40" s="208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8"/>
      <c r="DB40" s="208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8"/>
      <c r="DO40" s="208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8"/>
      <c r="EB40" s="208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8"/>
      <c r="EO40" s="208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8"/>
      <c r="FB40" s="208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8"/>
      <c r="FO40" s="208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8"/>
      <c r="GB40" s="208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8"/>
      <c r="GO40" s="208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8"/>
      <c r="HB40" s="208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8"/>
      <c r="HO40" s="208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8"/>
      <c r="IB40" s="208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8"/>
      <c r="IO40" s="208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2"/>
      <c r="B74" s="212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2"/>
      <c r="B75" s="212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2"/>
      <c r="B76" s="212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2"/>
      <c r="B77" s="212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2"/>
      <c r="B78" s="212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2"/>
      <c r="B79" s="212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2"/>
      <c r="B80" s="212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2"/>
      <c r="B81" s="212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2"/>
      <c r="B82" s="212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2"/>
      <c r="B83" s="212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2"/>
      <c r="B84" s="212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2"/>
      <c r="B85" s="212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2"/>
      <c r="B86" s="212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2"/>
      <c r="B87" s="212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2"/>
      <c r="B88" s="212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2"/>
      <c r="B89" s="212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2"/>
      <c r="B90" s="212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F0A" sheet="1" objects="1" scenarios="1"/>
  <mergeCells count="222"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A1:I1"/>
    <mergeCell ref="C3:M3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29:M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2012-09-24T17:48:10Z</cp:lastPrinted>
  <dcterms:created xsi:type="dcterms:W3CDTF">1997-12-04T19:04:30Z</dcterms:created>
  <dcterms:modified xsi:type="dcterms:W3CDTF">2012-09-24T18:05:14Z</dcterms:modified>
</cp:coreProperties>
</file>