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54" i="1" l="1"/>
  <c r="I197" i="1"/>
  <c r="H535" i="1" l="1"/>
  <c r="C11" i="12" l="1"/>
  <c r="B11" i="12"/>
  <c r="K282" i="1"/>
  <c r="H281" i="1"/>
  <c r="H153" i="1"/>
  <c r="H134" i="1"/>
  <c r="F2" i="11" l="1"/>
  <c r="C42" i="10"/>
  <c r="C40" i="10"/>
  <c r="C37" i="10"/>
  <c r="C35" i="10"/>
  <c r="C32" i="10"/>
  <c r="C29" i="10"/>
  <c r="C27" i="10"/>
  <c r="C26" i="10"/>
  <c r="C25" i="10"/>
  <c r="C24" i="10"/>
  <c r="C23" i="10"/>
  <c r="C21" i="10"/>
  <c r="C20" i="10"/>
  <c r="C19" i="10"/>
  <c r="C18" i="10"/>
  <c r="C15" i="10"/>
  <c r="C12" i="10"/>
  <c r="C6" i="10"/>
  <c r="C5" i="10"/>
  <c r="B2" i="10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G144" i="2"/>
  <c r="D144" i="2"/>
  <c r="G143" i="2"/>
  <c r="E143" i="2"/>
  <c r="D143" i="2"/>
  <c r="E142" i="2"/>
  <c r="C142" i="2"/>
  <c r="E141" i="2"/>
  <c r="C141" i="2"/>
  <c r="C139" i="2"/>
  <c r="C137" i="2"/>
  <c r="E136" i="2"/>
  <c r="C136" i="2"/>
  <c r="C135" i="2"/>
  <c r="E134" i="2"/>
  <c r="C134" i="2"/>
  <c r="G133" i="2"/>
  <c r="F133" i="2"/>
  <c r="E133" i="2"/>
  <c r="D133" i="2"/>
  <c r="E131" i="2"/>
  <c r="C131" i="2"/>
  <c r="E130" i="2"/>
  <c r="C130" i="2"/>
  <c r="F129" i="2"/>
  <c r="F143" i="2" s="1"/>
  <c r="F144" i="2" s="1"/>
  <c r="E129" i="2"/>
  <c r="C129" i="2"/>
  <c r="G127" i="2"/>
  <c r="F127" i="2"/>
  <c r="D127" i="2"/>
  <c r="C127" i="2"/>
  <c r="D126" i="2"/>
  <c r="E124" i="2"/>
  <c r="C124" i="2"/>
  <c r="E123" i="2"/>
  <c r="C123" i="2"/>
  <c r="E122" i="2"/>
  <c r="C122" i="2"/>
  <c r="E121" i="2"/>
  <c r="C121" i="2"/>
  <c r="E120" i="2"/>
  <c r="C120" i="2"/>
  <c r="C119" i="2"/>
  <c r="C118" i="2"/>
  <c r="E117" i="2"/>
  <c r="C117" i="2"/>
  <c r="G114" i="2"/>
  <c r="F114" i="2"/>
  <c r="D114" i="2"/>
  <c r="E113" i="2"/>
  <c r="C113" i="2"/>
  <c r="E112" i="2"/>
  <c r="C112" i="2"/>
  <c r="C111" i="2"/>
  <c r="E110" i="2"/>
  <c r="C110" i="2"/>
  <c r="E109" i="2"/>
  <c r="C108" i="2"/>
  <c r="F103" i="2"/>
  <c r="D103" i="2"/>
  <c r="C103" i="2"/>
  <c r="G102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G97" i="2"/>
  <c r="E97" i="2"/>
  <c r="D97" i="2"/>
  <c r="C97" i="2"/>
  <c r="G96" i="2"/>
  <c r="F96" i="2"/>
  <c r="E96" i="2"/>
  <c r="D96" i="2"/>
  <c r="C96" i="2"/>
  <c r="G95" i="2"/>
  <c r="F95" i="2"/>
  <c r="E95" i="2"/>
  <c r="D95" i="2"/>
  <c r="F93" i="2"/>
  <c r="C93" i="2"/>
  <c r="F92" i="2"/>
  <c r="C92" i="2"/>
  <c r="F90" i="2"/>
  <c r="D90" i="2"/>
  <c r="C90" i="2"/>
  <c r="C89" i="2"/>
  <c r="F88" i="2"/>
  <c r="E88" i="2"/>
  <c r="D88" i="2"/>
  <c r="C88" i="2"/>
  <c r="F87" i="2"/>
  <c r="E87" i="2"/>
  <c r="E90" i="2" s="1"/>
  <c r="D87" i="2"/>
  <c r="C87" i="2"/>
  <c r="F86" i="2"/>
  <c r="E86" i="2"/>
  <c r="C86" i="2"/>
  <c r="F84" i="2"/>
  <c r="E84" i="2"/>
  <c r="D84" i="2"/>
  <c r="C84" i="2"/>
  <c r="G80" i="2"/>
  <c r="F80" i="2"/>
  <c r="E80" i="2"/>
  <c r="D80" i="2"/>
  <c r="C80" i="2"/>
  <c r="E79" i="2"/>
  <c r="C79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F75" i="2"/>
  <c r="E75" i="2"/>
  <c r="C75" i="2"/>
  <c r="C74" i="2"/>
  <c r="C73" i="2"/>
  <c r="F72" i="2"/>
  <c r="C72" i="2"/>
  <c r="F71" i="2"/>
  <c r="C71" i="2"/>
  <c r="G69" i="2"/>
  <c r="F69" i="2"/>
  <c r="E69" i="2"/>
  <c r="D69" i="2"/>
  <c r="C69" i="2"/>
  <c r="G68" i="2"/>
  <c r="F68" i="2"/>
  <c r="E68" i="2"/>
  <c r="D68" i="2"/>
  <c r="C68" i="2"/>
  <c r="C67" i="2"/>
  <c r="C66" i="2"/>
  <c r="C65" i="2"/>
  <c r="F62" i="2"/>
  <c r="D62" i="2"/>
  <c r="C62" i="2"/>
  <c r="G61" i="2"/>
  <c r="G62" i="2" s="1"/>
  <c r="G103" i="2" s="1"/>
  <c r="F61" i="2"/>
  <c r="D61" i="2"/>
  <c r="C61" i="2"/>
  <c r="G60" i="2"/>
  <c r="F60" i="2"/>
  <c r="E60" i="2"/>
  <c r="E61" i="2" s="1"/>
  <c r="E62" i="2" s="1"/>
  <c r="D60" i="2"/>
  <c r="C60" i="2"/>
  <c r="D59" i="2"/>
  <c r="G58" i="2"/>
  <c r="F58" i="2"/>
  <c r="E58" i="2"/>
  <c r="D58" i="2"/>
  <c r="C58" i="2"/>
  <c r="E57" i="2"/>
  <c r="C57" i="2"/>
  <c r="E56" i="2"/>
  <c r="C56" i="2"/>
  <c r="G55" i="2"/>
  <c r="F55" i="2"/>
  <c r="E55" i="2"/>
  <c r="D55" i="2"/>
  <c r="C55" i="2"/>
  <c r="F50" i="2"/>
  <c r="F49" i="2"/>
  <c r="E49" i="2"/>
  <c r="C48" i="2"/>
  <c r="C49" i="2" s="1"/>
  <c r="C50" i="2" s="1"/>
  <c r="G47" i="2"/>
  <c r="F47" i="2"/>
  <c r="E47" i="2"/>
  <c r="D47" i="2"/>
  <c r="C47" i="2"/>
  <c r="F46" i="2"/>
  <c r="E46" i="2"/>
  <c r="D46" i="2"/>
  <c r="C46" i="2"/>
  <c r="G44" i="2"/>
  <c r="F44" i="2"/>
  <c r="E44" i="2"/>
  <c r="D44" i="2"/>
  <c r="C44" i="2"/>
  <c r="F43" i="2"/>
  <c r="E43" i="2"/>
  <c r="D43" i="2"/>
  <c r="C43" i="2"/>
  <c r="G42" i="2"/>
  <c r="F42" i="2"/>
  <c r="E42" i="2"/>
  <c r="D42" i="2"/>
  <c r="C42" i="2"/>
  <c r="F40" i="2"/>
  <c r="D39" i="2"/>
  <c r="G38" i="2"/>
  <c r="F38" i="2"/>
  <c r="E38" i="2"/>
  <c r="D38" i="2"/>
  <c r="C38" i="2"/>
  <c r="G36" i="2"/>
  <c r="F36" i="2"/>
  <c r="E36" i="2"/>
  <c r="D36" i="2"/>
  <c r="C36" i="2"/>
  <c r="F35" i="2"/>
  <c r="E35" i="2"/>
  <c r="D35" i="2"/>
  <c r="C35" i="2"/>
  <c r="F34" i="2"/>
  <c r="E34" i="2"/>
  <c r="D34" i="2"/>
  <c r="C34" i="2"/>
  <c r="G31" i="2"/>
  <c r="F31" i="2"/>
  <c r="C31" i="2"/>
  <c r="G30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C26" i="2"/>
  <c r="F25" i="2"/>
  <c r="C25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E31" i="2" s="1"/>
  <c r="D21" i="2"/>
  <c r="C21" i="2"/>
  <c r="F18" i="2"/>
  <c r="C18" i="2"/>
  <c r="G17" i="2"/>
  <c r="F17" i="2"/>
  <c r="E17" i="2"/>
  <c r="D17" i="2"/>
  <c r="C17" i="2"/>
  <c r="G16" i="2"/>
  <c r="F16" i="2"/>
  <c r="E16" i="2"/>
  <c r="D16" i="2"/>
  <c r="C16" i="2"/>
  <c r="F15" i="2"/>
  <c r="E15" i="2"/>
  <c r="D15" i="2"/>
  <c r="C15" i="2"/>
  <c r="F14" i="2"/>
  <c r="G13" i="2"/>
  <c r="F13" i="2"/>
  <c r="E13" i="2"/>
  <c r="D13" i="2"/>
  <c r="D18" i="2" s="1"/>
  <c r="C13" i="2"/>
  <c r="G12" i="2"/>
  <c r="F12" i="2"/>
  <c r="E12" i="2"/>
  <c r="D12" i="2"/>
  <c r="C12" i="2"/>
  <c r="G11" i="2"/>
  <c r="F11" i="2"/>
  <c r="E11" i="2"/>
  <c r="D11" i="2"/>
  <c r="C11" i="2"/>
  <c r="C10" i="2"/>
  <c r="G9" i="2"/>
  <c r="F9" i="2"/>
  <c r="E9" i="2"/>
  <c r="D9" i="2"/>
  <c r="C9" i="2"/>
  <c r="F8" i="2"/>
  <c r="E8" i="2"/>
  <c r="D8" i="2"/>
  <c r="C8" i="2"/>
  <c r="A2" i="2"/>
  <c r="A1" i="2"/>
  <c r="D39" i="13"/>
  <c r="D35" i="13"/>
  <c r="H33" i="13"/>
  <c r="E33" i="13"/>
  <c r="G29" i="13"/>
  <c r="F29" i="13"/>
  <c r="D29" i="13"/>
  <c r="C29" i="13"/>
  <c r="H25" i="13"/>
  <c r="C25" i="13"/>
  <c r="F22" i="13"/>
  <c r="C22" i="13"/>
  <c r="G19" i="13"/>
  <c r="F19" i="13"/>
  <c r="D19" i="13"/>
  <c r="C19" i="13"/>
  <c r="G18" i="13"/>
  <c r="F18" i="13"/>
  <c r="D18" i="13"/>
  <c r="C18" i="13"/>
  <c r="G17" i="13"/>
  <c r="F17" i="13"/>
  <c r="D17" i="13"/>
  <c r="C17" i="13"/>
  <c r="G16" i="13"/>
  <c r="F16" i="13"/>
  <c r="E16" i="13"/>
  <c r="C16" i="13"/>
  <c r="G15" i="13"/>
  <c r="F15" i="13"/>
  <c r="D15" i="13"/>
  <c r="C15" i="13"/>
  <c r="G14" i="13"/>
  <c r="F14" i="13"/>
  <c r="D14" i="13"/>
  <c r="C14" i="13"/>
  <c r="G13" i="13"/>
  <c r="F13" i="13"/>
  <c r="E13" i="13"/>
  <c r="C13" i="13"/>
  <c r="G12" i="13"/>
  <c r="F12" i="13"/>
  <c r="D12" i="13"/>
  <c r="C12" i="13"/>
  <c r="C11" i="13"/>
  <c r="C10" i="13"/>
  <c r="C9" i="13"/>
  <c r="G8" i="13"/>
  <c r="F8" i="13"/>
  <c r="E8" i="13"/>
  <c r="C8" i="13"/>
  <c r="G7" i="13"/>
  <c r="F7" i="13"/>
  <c r="D7" i="13"/>
  <c r="C7" i="13"/>
  <c r="G6" i="13"/>
  <c r="F6" i="13"/>
  <c r="D6" i="13"/>
  <c r="C6" i="13"/>
  <c r="G5" i="13"/>
  <c r="F5" i="13"/>
  <c r="B2" i="13"/>
  <c r="C40" i="12"/>
  <c r="B40" i="12"/>
  <c r="C36" i="12"/>
  <c r="B36" i="12"/>
  <c r="C31" i="12"/>
  <c r="B31" i="12"/>
  <c r="A31" i="12"/>
  <c r="C27" i="12"/>
  <c r="B27" i="12"/>
  <c r="C22" i="12"/>
  <c r="A22" i="12" s="1"/>
  <c r="B22" i="12"/>
  <c r="B20" i="12"/>
  <c r="B19" i="12"/>
  <c r="C18" i="12"/>
  <c r="B18" i="12"/>
  <c r="C13" i="12"/>
  <c r="B13" i="12"/>
  <c r="C9" i="12"/>
  <c r="B9" i="12"/>
  <c r="A13" i="12" s="1"/>
  <c r="B4" i="12"/>
  <c r="B1" i="12"/>
  <c r="H671" i="1"/>
  <c r="G671" i="1"/>
  <c r="I669" i="1"/>
  <c r="I668" i="1"/>
  <c r="H666" i="1"/>
  <c r="G666" i="1"/>
  <c r="I664" i="1"/>
  <c r="H663" i="1"/>
  <c r="G663" i="1"/>
  <c r="H662" i="1"/>
  <c r="G662" i="1"/>
  <c r="I661" i="1"/>
  <c r="H661" i="1"/>
  <c r="G661" i="1"/>
  <c r="F661" i="1"/>
  <c r="I660" i="1"/>
  <c r="H660" i="1"/>
  <c r="G660" i="1"/>
  <c r="F660" i="1"/>
  <c r="H659" i="1"/>
  <c r="G659" i="1"/>
  <c r="J654" i="1"/>
  <c r="H654" i="1"/>
  <c r="G654" i="1"/>
  <c r="J653" i="1"/>
  <c r="H653" i="1"/>
  <c r="G653" i="1"/>
  <c r="J652" i="1"/>
  <c r="H652" i="1"/>
  <c r="G652" i="1"/>
  <c r="J651" i="1"/>
  <c r="H651" i="1"/>
  <c r="G651" i="1"/>
  <c r="J650" i="1"/>
  <c r="H650" i="1"/>
  <c r="G650" i="1"/>
  <c r="J649" i="1"/>
  <c r="H649" i="1"/>
  <c r="G649" i="1"/>
  <c r="J648" i="1"/>
  <c r="H648" i="1"/>
  <c r="G648" i="1"/>
  <c r="J646" i="1"/>
  <c r="H646" i="1"/>
  <c r="G646" i="1"/>
  <c r="J644" i="1"/>
  <c r="H644" i="1"/>
  <c r="G644" i="1"/>
  <c r="G643" i="1"/>
  <c r="J642" i="1"/>
  <c r="H642" i="1"/>
  <c r="G642" i="1"/>
  <c r="J640" i="1"/>
  <c r="H640" i="1"/>
  <c r="G640" i="1"/>
  <c r="G639" i="1"/>
  <c r="J638" i="1"/>
  <c r="H638" i="1"/>
  <c r="G638" i="1"/>
  <c r="J637" i="1"/>
  <c r="H637" i="1"/>
  <c r="G637" i="1"/>
  <c r="H636" i="1"/>
  <c r="J635" i="1"/>
  <c r="H635" i="1"/>
  <c r="G635" i="1"/>
  <c r="J634" i="1"/>
  <c r="H634" i="1"/>
  <c r="G634" i="1"/>
  <c r="J633" i="1"/>
  <c r="H633" i="1"/>
  <c r="G633" i="1"/>
  <c r="H632" i="1"/>
  <c r="H631" i="1"/>
  <c r="H630" i="1"/>
  <c r="J629" i="1"/>
  <c r="H629" i="1"/>
  <c r="G629" i="1"/>
  <c r="H628" i="1"/>
  <c r="J627" i="1"/>
  <c r="H627" i="1"/>
  <c r="G627" i="1"/>
  <c r="J626" i="1"/>
  <c r="H626" i="1"/>
  <c r="G626" i="1"/>
  <c r="J624" i="1"/>
  <c r="H624" i="1"/>
  <c r="G624" i="1"/>
  <c r="G623" i="1"/>
  <c r="H622" i="1"/>
  <c r="J619" i="1"/>
  <c r="H619" i="1"/>
  <c r="G619" i="1"/>
  <c r="K613" i="1"/>
  <c r="J613" i="1"/>
  <c r="I613" i="1"/>
  <c r="H613" i="1"/>
  <c r="G613" i="1"/>
  <c r="F613" i="1"/>
  <c r="L612" i="1"/>
  <c r="L611" i="1"/>
  <c r="L610" i="1"/>
  <c r="F662" i="1" s="1"/>
  <c r="I662" i="1" s="1"/>
  <c r="J604" i="1"/>
  <c r="I604" i="1"/>
  <c r="H604" i="1"/>
  <c r="K603" i="1"/>
  <c r="K604" i="1" s="1"/>
  <c r="G647" i="1" s="1"/>
  <c r="K602" i="1"/>
  <c r="K601" i="1"/>
  <c r="K597" i="1"/>
  <c r="J597" i="1"/>
  <c r="I597" i="1"/>
  <c r="H597" i="1"/>
  <c r="K596" i="1"/>
  <c r="K595" i="1"/>
  <c r="K594" i="1"/>
  <c r="K593" i="1"/>
  <c r="K592" i="1"/>
  <c r="K591" i="1"/>
  <c r="K590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L570" i="1"/>
  <c r="K570" i="1"/>
  <c r="J570" i="1"/>
  <c r="I570" i="1"/>
  <c r="H570" i="1"/>
  <c r="G570" i="1"/>
  <c r="F570" i="1"/>
  <c r="L569" i="1"/>
  <c r="K569" i="1"/>
  <c r="J569" i="1"/>
  <c r="I569" i="1"/>
  <c r="H569" i="1"/>
  <c r="G569" i="1"/>
  <c r="F569" i="1"/>
  <c r="L568" i="1"/>
  <c r="L567" i="1"/>
  <c r="L566" i="1"/>
  <c r="L564" i="1"/>
  <c r="K564" i="1"/>
  <c r="J564" i="1"/>
  <c r="I564" i="1"/>
  <c r="H564" i="1"/>
  <c r="G564" i="1"/>
  <c r="F564" i="1"/>
  <c r="L563" i="1"/>
  <c r="L562" i="1"/>
  <c r="L561" i="1"/>
  <c r="L559" i="1"/>
  <c r="K559" i="1"/>
  <c r="J559" i="1"/>
  <c r="I559" i="1"/>
  <c r="H559" i="1"/>
  <c r="G559" i="1"/>
  <c r="F559" i="1"/>
  <c r="L558" i="1"/>
  <c r="L557" i="1"/>
  <c r="L556" i="1"/>
  <c r="J551" i="1"/>
  <c r="H551" i="1"/>
  <c r="G551" i="1"/>
  <c r="F551" i="1"/>
  <c r="K550" i="1"/>
  <c r="J550" i="1"/>
  <c r="I550" i="1"/>
  <c r="H550" i="1"/>
  <c r="G550" i="1"/>
  <c r="F550" i="1"/>
  <c r="K549" i="1"/>
  <c r="J549" i="1"/>
  <c r="I549" i="1"/>
  <c r="H549" i="1"/>
  <c r="G549" i="1"/>
  <c r="F549" i="1"/>
  <c r="J548" i="1"/>
  <c r="H548" i="1"/>
  <c r="G548" i="1"/>
  <c r="F548" i="1"/>
  <c r="K544" i="1"/>
  <c r="J544" i="1"/>
  <c r="I544" i="1"/>
  <c r="G544" i="1"/>
  <c r="F544" i="1"/>
  <c r="L543" i="1"/>
  <c r="K543" i="1"/>
  <c r="J543" i="1"/>
  <c r="I543" i="1"/>
  <c r="H543" i="1"/>
  <c r="G543" i="1"/>
  <c r="F543" i="1"/>
  <c r="L542" i="1"/>
  <c r="L541" i="1"/>
  <c r="L540" i="1"/>
  <c r="L538" i="1"/>
  <c r="L544" i="1" s="1"/>
  <c r="K538" i="1"/>
  <c r="J538" i="1"/>
  <c r="I538" i="1"/>
  <c r="H538" i="1"/>
  <c r="H544" i="1" s="1"/>
  <c r="G538" i="1"/>
  <c r="F538" i="1"/>
  <c r="L537" i="1"/>
  <c r="L536" i="1"/>
  <c r="L535" i="1"/>
  <c r="I548" i="1" s="1"/>
  <c r="L533" i="1"/>
  <c r="K533" i="1"/>
  <c r="J533" i="1"/>
  <c r="I533" i="1"/>
  <c r="H533" i="1"/>
  <c r="G533" i="1"/>
  <c r="F533" i="1"/>
  <c r="L532" i="1"/>
  <c r="L531" i="1"/>
  <c r="L530" i="1"/>
  <c r="L528" i="1"/>
  <c r="K528" i="1"/>
  <c r="J528" i="1"/>
  <c r="I528" i="1"/>
  <c r="H528" i="1"/>
  <c r="G528" i="1"/>
  <c r="F528" i="1"/>
  <c r="L527" i="1"/>
  <c r="L526" i="1"/>
  <c r="L525" i="1"/>
  <c r="L523" i="1"/>
  <c r="K523" i="1"/>
  <c r="J523" i="1"/>
  <c r="I523" i="1"/>
  <c r="H523" i="1"/>
  <c r="G523" i="1"/>
  <c r="F523" i="1"/>
  <c r="L522" i="1"/>
  <c r="L521" i="1"/>
  <c r="L520" i="1"/>
  <c r="H520" i="1"/>
  <c r="G520" i="1"/>
  <c r="F520" i="1"/>
  <c r="I516" i="1"/>
  <c r="H516" i="1"/>
  <c r="G516" i="1"/>
  <c r="F516" i="1"/>
  <c r="K502" i="1"/>
  <c r="J502" i="1"/>
  <c r="I502" i="1"/>
  <c r="H502" i="1"/>
  <c r="G502" i="1"/>
  <c r="F502" i="1"/>
  <c r="K501" i="1"/>
  <c r="K500" i="1"/>
  <c r="K499" i="1"/>
  <c r="J499" i="1"/>
  <c r="I499" i="1"/>
  <c r="H499" i="1"/>
  <c r="G499" i="1"/>
  <c r="F499" i="1"/>
  <c r="K498" i="1"/>
  <c r="K497" i="1"/>
  <c r="K496" i="1"/>
  <c r="K495" i="1"/>
  <c r="K494" i="1"/>
  <c r="J475" i="1"/>
  <c r="H625" i="1" s="1"/>
  <c r="I475" i="1"/>
  <c r="G475" i="1"/>
  <c r="J473" i="1"/>
  <c r="I473" i="1"/>
  <c r="H473" i="1"/>
  <c r="G473" i="1"/>
  <c r="F473" i="1"/>
  <c r="F475" i="1" s="1"/>
  <c r="H621" i="1" s="1"/>
  <c r="G471" i="1"/>
  <c r="J469" i="1"/>
  <c r="I469" i="1"/>
  <c r="H469" i="1"/>
  <c r="G469" i="1"/>
  <c r="F469" i="1"/>
  <c r="H460" i="1"/>
  <c r="F460" i="1"/>
  <c r="H459" i="1"/>
  <c r="G459" i="1"/>
  <c r="G460" i="1" s="1"/>
  <c r="H639" i="1" s="1"/>
  <c r="F459" i="1"/>
  <c r="I458" i="1"/>
  <c r="J47" i="1" s="1"/>
  <c r="I457" i="1"/>
  <c r="I456" i="1"/>
  <c r="I455" i="1"/>
  <c r="I454" i="1"/>
  <c r="I453" i="1"/>
  <c r="I451" i="1"/>
  <c r="H451" i="1"/>
  <c r="G451" i="1"/>
  <c r="F451" i="1"/>
  <c r="I450" i="1"/>
  <c r="I449" i="1"/>
  <c r="I448" i="1"/>
  <c r="I447" i="1"/>
  <c r="I445" i="1"/>
  <c r="G641" i="1" s="1"/>
  <c r="H445" i="1"/>
  <c r="G445" i="1"/>
  <c r="F445" i="1"/>
  <c r="I444" i="1"/>
  <c r="I443" i="1"/>
  <c r="I442" i="1"/>
  <c r="I441" i="1"/>
  <c r="I440" i="1"/>
  <c r="I439" i="1"/>
  <c r="I438" i="1"/>
  <c r="L433" i="1"/>
  <c r="K433" i="1"/>
  <c r="J433" i="1"/>
  <c r="I433" i="1"/>
  <c r="H433" i="1"/>
  <c r="G433" i="1"/>
  <c r="F433" i="1"/>
  <c r="L432" i="1"/>
  <c r="K432" i="1"/>
  <c r="J432" i="1"/>
  <c r="I432" i="1"/>
  <c r="H432" i="1"/>
  <c r="G432" i="1"/>
  <c r="F432" i="1"/>
  <c r="L431" i="1"/>
  <c r="L430" i="1"/>
  <c r="L429" i="1"/>
  <c r="L428" i="1"/>
  <c r="L426" i="1"/>
  <c r="K426" i="1"/>
  <c r="J426" i="1"/>
  <c r="I426" i="1"/>
  <c r="H426" i="1"/>
  <c r="G426" i="1"/>
  <c r="F426" i="1"/>
  <c r="L425" i="1"/>
  <c r="L424" i="1"/>
  <c r="L423" i="1"/>
  <c r="L422" i="1"/>
  <c r="L421" i="1"/>
  <c r="L420" i="1"/>
  <c r="L418" i="1"/>
  <c r="K418" i="1"/>
  <c r="J418" i="1"/>
  <c r="I418" i="1"/>
  <c r="H418" i="1"/>
  <c r="G418" i="1"/>
  <c r="F418" i="1"/>
  <c r="L417" i="1"/>
  <c r="L416" i="1"/>
  <c r="L415" i="1"/>
  <c r="L414" i="1"/>
  <c r="L413" i="1"/>
  <c r="L412" i="1"/>
  <c r="I407" i="1"/>
  <c r="G407" i="1"/>
  <c r="F407" i="1"/>
  <c r="L406" i="1"/>
  <c r="I406" i="1"/>
  <c r="H406" i="1"/>
  <c r="G406" i="1"/>
  <c r="F406" i="1"/>
  <c r="L405" i="1"/>
  <c r="L404" i="1"/>
  <c r="L403" i="1"/>
  <c r="L402" i="1"/>
  <c r="I400" i="1"/>
  <c r="H400" i="1"/>
  <c r="H407" i="1" s="1"/>
  <c r="H643" i="1" s="1"/>
  <c r="G400" i="1"/>
  <c r="F400" i="1"/>
  <c r="L399" i="1"/>
  <c r="L398" i="1"/>
  <c r="L397" i="1"/>
  <c r="L396" i="1"/>
  <c r="L400" i="1" s="1"/>
  <c r="C138" i="2" s="1"/>
  <c r="L395" i="1"/>
  <c r="L394" i="1"/>
  <c r="L392" i="1"/>
  <c r="I392" i="1"/>
  <c r="H392" i="1"/>
  <c r="G392" i="1"/>
  <c r="F392" i="1"/>
  <c r="L391" i="1"/>
  <c r="L390" i="1"/>
  <c r="L389" i="1"/>
  <c r="L388" i="1"/>
  <c r="L387" i="1"/>
  <c r="L386" i="1"/>
  <c r="L381" i="1"/>
  <c r="K381" i="1"/>
  <c r="J381" i="1"/>
  <c r="I381" i="1"/>
  <c r="H381" i="1"/>
  <c r="G381" i="1"/>
  <c r="F381" i="1"/>
  <c r="L380" i="1"/>
  <c r="L379" i="1"/>
  <c r="L378" i="1"/>
  <c r="L377" i="1"/>
  <c r="L376" i="1"/>
  <c r="L375" i="1"/>
  <c r="L374" i="1"/>
  <c r="L373" i="1"/>
  <c r="I368" i="1"/>
  <c r="H368" i="1"/>
  <c r="G368" i="1"/>
  <c r="F368" i="1"/>
  <c r="I367" i="1"/>
  <c r="I366" i="1"/>
  <c r="L361" i="1"/>
  <c r="K361" i="1"/>
  <c r="J361" i="1"/>
  <c r="I361" i="1"/>
  <c r="H361" i="1"/>
  <c r="G361" i="1"/>
  <c r="F361" i="1"/>
  <c r="L360" i="1"/>
  <c r="L359" i="1"/>
  <c r="L358" i="1"/>
  <c r="L357" i="1"/>
  <c r="I357" i="1"/>
  <c r="G357" i="1"/>
  <c r="F357" i="1"/>
  <c r="L350" i="1"/>
  <c r="K350" i="1"/>
  <c r="L349" i="1"/>
  <c r="L348" i="1"/>
  <c r="L346" i="1"/>
  <c r="L345" i="1"/>
  <c r="L344" i="1"/>
  <c r="L343" i="1"/>
  <c r="L341" i="1"/>
  <c r="L340" i="1"/>
  <c r="H337" i="1"/>
  <c r="H351" i="1" s="1"/>
  <c r="L336" i="1"/>
  <c r="K336" i="1"/>
  <c r="J336" i="1"/>
  <c r="I336" i="1"/>
  <c r="H336" i="1"/>
  <c r="G336" i="1"/>
  <c r="F336" i="1"/>
  <c r="L335" i="1"/>
  <c r="L334" i="1"/>
  <c r="L333" i="1"/>
  <c r="L332" i="1"/>
  <c r="L331" i="1"/>
  <c r="L327" i="1"/>
  <c r="K327" i="1"/>
  <c r="J327" i="1"/>
  <c r="I327" i="1"/>
  <c r="H327" i="1"/>
  <c r="G327" i="1"/>
  <c r="F327" i="1"/>
  <c r="L325" i="1"/>
  <c r="L324" i="1"/>
  <c r="L323" i="1"/>
  <c r="L322" i="1"/>
  <c r="L321" i="1"/>
  <c r="L320" i="1"/>
  <c r="L319" i="1"/>
  <c r="L318" i="1"/>
  <c r="L316" i="1"/>
  <c r="L315" i="1"/>
  <c r="L314" i="1"/>
  <c r="L313" i="1"/>
  <c r="L308" i="1"/>
  <c r="K308" i="1"/>
  <c r="J308" i="1"/>
  <c r="I308" i="1"/>
  <c r="H308" i="1"/>
  <c r="G308" i="1"/>
  <c r="F308" i="1"/>
  <c r="L306" i="1"/>
  <c r="L305" i="1"/>
  <c r="L304" i="1"/>
  <c r="L303" i="1"/>
  <c r="L302" i="1"/>
  <c r="L301" i="1"/>
  <c r="L300" i="1"/>
  <c r="L299" i="1"/>
  <c r="L297" i="1"/>
  <c r="L296" i="1"/>
  <c r="L295" i="1"/>
  <c r="L294" i="1"/>
  <c r="K289" i="1"/>
  <c r="K337" i="1" s="1"/>
  <c r="K351" i="1" s="1"/>
  <c r="J289" i="1"/>
  <c r="F31" i="13" s="1"/>
  <c r="F33" i="13" s="1"/>
  <c r="I289" i="1"/>
  <c r="I337" i="1" s="1"/>
  <c r="I351" i="1" s="1"/>
  <c r="H289" i="1"/>
  <c r="G289" i="1"/>
  <c r="G337" i="1" s="1"/>
  <c r="G351" i="1" s="1"/>
  <c r="F289" i="1"/>
  <c r="F337" i="1" s="1"/>
  <c r="F351" i="1" s="1"/>
  <c r="L287" i="1"/>
  <c r="L286" i="1"/>
  <c r="L285" i="1"/>
  <c r="L284" i="1"/>
  <c r="L283" i="1"/>
  <c r="L282" i="1"/>
  <c r="E119" i="2" s="1"/>
  <c r="L281" i="1"/>
  <c r="C16" i="10" s="1"/>
  <c r="L280" i="1"/>
  <c r="L278" i="1"/>
  <c r="E111" i="2" s="1"/>
  <c r="L277" i="1"/>
  <c r="L276" i="1"/>
  <c r="L275" i="1"/>
  <c r="E108" i="2" s="1"/>
  <c r="K270" i="1"/>
  <c r="J270" i="1"/>
  <c r="H270" i="1"/>
  <c r="G270" i="1"/>
  <c r="F270" i="1"/>
  <c r="L269" i="1"/>
  <c r="K269" i="1"/>
  <c r="J269" i="1"/>
  <c r="I269" i="1"/>
  <c r="H269" i="1"/>
  <c r="G269" i="1"/>
  <c r="F269" i="1"/>
  <c r="L268" i="1"/>
  <c r="L267" i="1"/>
  <c r="L265" i="1"/>
  <c r="L264" i="1"/>
  <c r="L263" i="1"/>
  <c r="L262" i="1"/>
  <c r="L260" i="1"/>
  <c r="L259" i="1"/>
  <c r="K256" i="1"/>
  <c r="J256" i="1"/>
  <c r="H256" i="1"/>
  <c r="G256" i="1"/>
  <c r="F256" i="1"/>
  <c r="L255" i="1"/>
  <c r="K255" i="1"/>
  <c r="J255" i="1"/>
  <c r="I255" i="1"/>
  <c r="H255" i="1"/>
  <c r="G255" i="1"/>
  <c r="F255" i="1"/>
  <c r="L254" i="1"/>
  <c r="L253" i="1"/>
  <c r="L252" i="1"/>
  <c r="L251" i="1"/>
  <c r="L250" i="1"/>
  <c r="L249" i="1"/>
  <c r="L246" i="1"/>
  <c r="K246" i="1"/>
  <c r="J246" i="1"/>
  <c r="I246" i="1"/>
  <c r="H246" i="1"/>
  <c r="G246" i="1"/>
  <c r="F246" i="1"/>
  <c r="L244" i="1"/>
  <c r="L243" i="1"/>
  <c r="L242" i="1"/>
  <c r="L241" i="1"/>
  <c r="L240" i="1"/>
  <c r="L239" i="1"/>
  <c r="L238" i="1"/>
  <c r="L237" i="1"/>
  <c r="L235" i="1"/>
  <c r="L234" i="1"/>
  <c r="L233" i="1"/>
  <c r="L232" i="1"/>
  <c r="L228" i="1"/>
  <c r="K228" i="1"/>
  <c r="J228" i="1"/>
  <c r="I228" i="1"/>
  <c r="H228" i="1"/>
  <c r="G228" i="1"/>
  <c r="F228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K210" i="1"/>
  <c r="J210" i="1"/>
  <c r="I210" i="1"/>
  <c r="I256" i="1" s="1"/>
  <c r="I270" i="1" s="1"/>
  <c r="H210" i="1"/>
  <c r="G210" i="1"/>
  <c r="F210" i="1"/>
  <c r="L208" i="1"/>
  <c r="L207" i="1"/>
  <c r="H207" i="1"/>
  <c r="L206" i="1"/>
  <c r="J206" i="1"/>
  <c r="I206" i="1"/>
  <c r="H206" i="1"/>
  <c r="L205" i="1"/>
  <c r="L204" i="1"/>
  <c r="F204" i="1"/>
  <c r="L203" i="1"/>
  <c r="H203" i="1"/>
  <c r="L202" i="1"/>
  <c r="J202" i="1"/>
  <c r="I202" i="1"/>
  <c r="H202" i="1"/>
  <c r="G202" i="1"/>
  <c r="F202" i="1"/>
  <c r="L201" i="1"/>
  <c r="J201" i="1"/>
  <c r="I201" i="1"/>
  <c r="H201" i="1"/>
  <c r="G201" i="1"/>
  <c r="F201" i="1"/>
  <c r="L199" i="1"/>
  <c r="G199" i="1"/>
  <c r="F199" i="1"/>
  <c r="L198" i="1"/>
  <c r="L197" i="1"/>
  <c r="C109" i="2" s="1"/>
  <c r="C114" i="2" s="1"/>
  <c r="H197" i="1"/>
  <c r="G197" i="1"/>
  <c r="F197" i="1"/>
  <c r="L196" i="1"/>
  <c r="I192" i="1"/>
  <c r="G192" i="1"/>
  <c r="F192" i="1"/>
  <c r="J191" i="1"/>
  <c r="I191" i="1"/>
  <c r="H191" i="1"/>
  <c r="G191" i="1"/>
  <c r="F191" i="1"/>
  <c r="I187" i="1"/>
  <c r="H187" i="1"/>
  <c r="G187" i="1"/>
  <c r="F187" i="1"/>
  <c r="J182" i="1"/>
  <c r="I182" i="1"/>
  <c r="H182" i="1"/>
  <c r="G182" i="1"/>
  <c r="F182" i="1"/>
  <c r="I176" i="1"/>
  <c r="F176" i="1"/>
  <c r="I168" i="1"/>
  <c r="G168" i="1"/>
  <c r="F168" i="1"/>
  <c r="I161" i="1"/>
  <c r="H161" i="1"/>
  <c r="H168" i="1" s="1"/>
  <c r="C39" i="10" s="1"/>
  <c r="G161" i="1"/>
  <c r="F161" i="1"/>
  <c r="I146" i="1"/>
  <c r="H146" i="1"/>
  <c r="G146" i="1"/>
  <c r="F146" i="1"/>
  <c r="J139" i="1"/>
  <c r="I139" i="1"/>
  <c r="H139" i="1"/>
  <c r="C38" i="10" s="1"/>
  <c r="G139" i="1"/>
  <c r="F139" i="1"/>
  <c r="J135" i="1"/>
  <c r="I135" i="1"/>
  <c r="H135" i="1"/>
  <c r="G135" i="1"/>
  <c r="F135" i="1"/>
  <c r="J120" i="1"/>
  <c r="I120" i="1"/>
  <c r="H120" i="1"/>
  <c r="G120" i="1"/>
  <c r="F120" i="1"/>
  <c r="I111" i="1"/>
  <c r="G111" i="1"/>
  <c r="F111" i="1"/>
  <c r="J110" i="1"/>
  <c r="J111" i="1" s="1"/>
  <c r="J192" i="1" s="1"/>
  <c r="I110" i="1"/>
  <c r="H110" i="1"/>
  <c r="H111" i="1" s="1"/>
  <c r="G110" i="1"/>
  <c r="F110" i="1"/>
  <c r="H93" i="1"/>
  <c r="F93" i="1"/>
  <c r="H78" i="1"/>
  <c r="F78" i="1"/>
  <c r="J59" i="1"/>
  <c r="I59" i="1"/>
  <c r="H59" i="1"/>
  <c r="G59" i="1"/>
  <c r="F59" i="1"/>
  <c r="I51" i="1"/>
  <c r="I50" i="1"/>
  <c r="H50" i="1"/>
  <c r="G50" i="1"/>
  <c r="G622" i="1" s="1"/>
  <c r="J622" i="1" s="1"/>
  <c r="F50" i="1"/>
  <c r="F51" i="1" s="1"/>
  <c r="H616" i="1" s="1"/>
  <c r="J48" i="1"/>
  <c r="J45" i="1"/>
  <c r="J43" i="1"/>
  <c r="J39" i="1"/>
  <c r="J37" i="1"/>
  <c r="J32" i="1"/>
  <c r="I32" i="1"/>
  <c r="H32" i="1"/>
  <c r="H51" i="1" s="1"/>
  <c r="H618" i="1" s="1"/>
  <c r="G32" i="1"/>
  <c r="F32" i="1"/>
  <c r="J31" i="1"/>
  <c r="J24" i="1"/>
  <c r="J23" i="1"/>
  <c r="J22" i="1"/>
  <c r="J19" i="1"/>
  <c r="G620" i="1" s="1"/>
  <c r="I19" i="1"/>
  <c r="H19" i="1"/>
  <c r="G618" i="1" s="1"/>
  <c r="G19" i="1"/>
  <c r="G617" i="1" s="1"/>
  <c r="F19" i="1"/>
  <c r="G616" i="1" s="1"/>
  <c r="J18" i="1"/>
  <c r="J17" i="1"/>
  <c r="J14" i="1"/>
  <c r="J13" i="1"/>
  <c r="J12" i="1"/>
  <c r="J10" i="1"/>
  <c r="J9" i="1"/>
  <c r="G8" i="2" s="1"/>
  <c r="G18" i="2" s="1"/>
  <c r="F9" i="1"/>
  <c r="G51" i="1" l="1"/>
  <c r="H617" i="1" s="1"/>
  <c r="J617" i="1" s="1"/>
  <c r="D49" i="2"/>
  <c r="G46" i="2"/>
  <c r="G49" i="2" s="1"/>
  <c r="G50" i="2" s="1"/>
  <c r="J50" i="1"/>
  <c r="I459" i="1"/>
  <c r="I460" i="1" s="1"/>
  <c r="H641" i="1" s="1"/>
  <c r="J641" i="1"/>
  <c r="J639" i="1"/>
  <c r="C140" i="2"/>
  <c r="C143" i="2" s="1"/>
  <c r="C144" i="2" s="1"/>
  <c r="L407" i="1"/>
  <c r="J643" i="1"/>
  <c r="G645" i="1"/>
  <c r="G630" i="1"/>
  <c r="J630" i="1" s="1"/>
  <c r="C36" i="10"/>
  <c r="C41" i="10" s="1"/>
  <c r="D38" i="10" s="1"/>
  <c r="J616" i="1"/>
  <c r="G621" i="1"/>
  <c r="J621" i="1" s="1"/>
  <c r="H475" i="1"/>
  <c r="H623" i="1" s="1"/>
  <c r="L210" i="1"/>
  <c r="L256" i="1" s="1"/>
  <c r="L270" i="1" s="1"/>
  <c r="G631" i="1" s="1"/>
  <c r="J631" i="1" s="1"/>
  <c r="C11" i="10"/>
  <c r="D5" i="13"/>
  <c r="C5" i="13" s="1"/>
  <c r="I551" i="1"/>
  <c r="K548" i="1"/>
  <c r="K551" i="1" s="1"/>
  <c r="A40" i="12"/>
  <c r="L613" i="1"/>
  <c r="J623" i="1"/>
  <c r="C17" i="10"/>
  <c r="G31" i="13"/>
  <c r="G33" i="13" s="1"/>
  <c r="J337" i="1"/>
  <c r="C10" i="10"/>
  <c r="E118" i="2"/>
  <c r="E127" i="2" s="1"/>
  <c r="L289" i="1"/>
  <c r="C13" i="10"/>
  <c r="E114" i="2"/>
  <c r="E103" i="2"/>
  <c r="H192" i="1"/>
  <c r="G628" i="1" s="1"/>
  <c r="J628" i="1" s="1"/>
  <c r="E50" i="2"/>
  <c r="J618" i="1"/>
  <c r="E18" i="2"/>
  <c r="D31" i="2"/>
  <c r="D50" i="2" s="1"/>
  <c r="J51" i="1" l="1"/>
  <c r="H620" i="1" s="1"/>
  <c r="J620" i="1" s="1"/>
  <c r="G625" i="1"/>
  <c r="J625" i="1" s="1"/>
  <c r="G636" i="1"/>
  <c r="J636" i="1" s="1"/>
  <c r="H645" i="1"/>
  <c r="J645" i="1"/>
  <c r="C28" i="10"/>
  <c r="D20" i="10" s="1"/>
  <c r="H647" i="1"/>
  <c r="J647" i="1" s="1"/>
  <c r="J351" i="1"/>
  <c r="E144" i="2"/>
  <c r="D26" i="10"/>
  <c r="D19" i="10"/>
  <c r="C30" i="10"/>
  <c r="D15" i="10"/>
  <c r="D10" i="10"/>
  <c r="D13" i="10"/>
  <c r="D31" i="13"/>
  <c r="F659" i="1"/>
  <c r="L337" i="1"/>
  <c r="L351" i="1" s="1"/>
  <c r="G632" i="1" s="1"/>
  <c r="J632" i="1" s="1"/>
  <c r="D40" i="10"/>
  <c r="D36" i="10"/>
  <c r="D39" i="10"/>
  <c r="D37" i="10"/>
  <c r="D35" i="10"/>
  <c r="H655" i="1" l="1"/>
  <c r="D18" i="10"/>
  <c r="D23" i="10"/>
  <c r="D17" i="10"/>
  <c r="D16" i="10"/>
  <c r="D24" i="10"/>
  <c r="D21" i="10"/>
  <c r="D22" i="10"/>
  <c r="D11" i="10"/>
  <c r="D12" i="10"/>
  <c r="D25" i="10"/>
  <c r="D27" i="10"/>
  <c r="F663" i="1"/>
  <c r="I659" i="1"/>
  <c r="I663" i="1" s="1"/>
  <c r="C31" i="13"/>
  <c r="D33" i="13"/>
  <c r="D36" i="13" s="1"/>
  <c r="D41" i="10"/>
  <c r="D28" i="10" l="1"/>
  <c r="I671" i="1"/>
  <c r="C7" i="10" s="1"/>
  <c r="I666" i="1"/>
  <c r="F666" i="1"/>
  <c r="F671" i="1"/>
  <c r="C4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<sst xmlns="http://schemas.openxmlformats.org/spreadsheetml/2006/main" count="3943" uniqueCount="910">
  <si>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</si>
  <si>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</si>
  <si>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</si>
  <si>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</si>
  <si>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</si>
  <si>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</si>
  <si>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</si>
  <si>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</si>
  <si>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</si>
  <si>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</si>
  <si>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</si>
  <si>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</si>
  <si>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</si>
  <si>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</si>
  <si>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</si>
  <si>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</si>
  <si>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</si>
  <si>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</si>
  <si>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</si>
  <si>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</si>
  <si>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</si>
  <si>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</si>
  <si>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</si>
  <si>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</si>
  <si>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</si>
  <si>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</si>
  <si>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</si>
  <si>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</si>
  <si>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</si>
  <si>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</si>
  <si>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</si>
  <si>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</si>
  <si>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</si>
  <si>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</si>
  <si>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</si>
  <si>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</si>
  <si>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</si>
  <si>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</si>
  <si>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</si>
  <si>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</si>
  <si>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</si>
  <si>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</si>
  <si>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</si>
  <si>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</si>
  <si>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</si>
  <si>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</si>
  <si>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</si>
  <si>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</si>
  <si>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</si>
  <si>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</si>
  <si>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</si>
  <si>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</si>
  <si>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</si>
  <si>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</si>
  <si>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</si>
  <si>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</si>
  <si>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</si>
  <si>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</si>
  <si>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</si>
  <si>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</si>
  <si>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</si>
  <si>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</si>
  <si>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</si>
  <si>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</si>
  <si>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</si>
  <si>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</si>
  <si>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</si>
  <si>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</si>
  <si>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</si>
  <si>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</si>
  <si>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</si>
  <si>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</si>
  <si>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</si>
  <si>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</si>
  <si>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</si>
  <si>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</si>
  <si>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</si>
  <si>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</si>
  <si>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</si>
  <si>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</si>
  <si>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</si>
  <si>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</si>
  <si>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</si>
  <si>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</si>
  <si>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</si>
  <si>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</si>
  <si>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</si>
  <si>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</si>
  <si>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</si>
  <si>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</si>
  <si>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</si>
  <si>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</si>
  <si>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</si>
  <si>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</si>
  <si>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</si>
  <si>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</si>
  <si>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</si>
  <si>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</si>
  <si>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</si>
  <si>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</si>
  <si>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</si>
  <si>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</si>
  <si>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</si>
  <si>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</si>
  <si>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</si>
  <si>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</si>
  <si>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</si>
  <si>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</si>
  <si>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</si>
  <si>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</si>
  <si>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</si>
  <si>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</si>
  <si>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</si>
  <si>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</si>
  <si>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</si>
  <si>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</si>
  <si>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</si>
  <si>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</si>
  <si>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</si>
  <si>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</si>
  <si>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</si>
  <si>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</si>
  <si>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</si>
  <si>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</si>
  <si>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</si>
  <si>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</si>
  <si>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</si>
  <si>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</si>
  <si>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</si>
  <si>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</si>
  <si>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</si>
  <si>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</si>
  <si>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</si>
  <si>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</si>
  <si>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</si>
  <si>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</si>
  <si>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</si>
  <si>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</si>
  <si>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</si>
  <si>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</si>
  <si>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</si>
  <si>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</si>
  <si>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</si>
  <si>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</si>
  <si>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</si>
  <si>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</si>
  <si>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</si>
  <si>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</si>
  <si>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</si>
  <si>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</si>
  <si>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</si>
  <si>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</si>
  <si>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</si>
  <si>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</si>
  <si>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</si>
  <si>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</si>
  <si>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</si>
  <si>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</si>
  <si>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</si>
  <si>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</si>
  <si>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</si>
  <si>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</si>
  <si>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</si>
  <si>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</si>
  <si>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</si>
  <si>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</si>
  <si>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</si>
  <si>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</si>
  <si>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</si>
  <si>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</si>
  <si>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</si>
  <si>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</si>
  <si>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</si>
  <si>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</si>
  <si>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</si>
  <si>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</si>
  <si>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</si>
  <si>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</si>
  <si>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</si>
  <si>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</si>
  <si>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</si>
  <si>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</si>
  <si>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</si>
  <si>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</si>
  <si>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</si>
  <si>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</si>
  <si>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</si>
  <si>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</si>
  <si>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</si>
  <si>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</si>
  <si>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</si>
  <si>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</si>
  <si>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</si>
  <si>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</si>
  <si>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</si>
  <si>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</si>
  <si>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</si>
  <si>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</si>
  <si>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</si>
  <si>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</si>
  <si>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</si>
  <si>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</si>
  <si>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</si>
  <si>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</si>
  <si>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</si>
  <si>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</si>
  <si>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</si>
  <si>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</si>
  <si>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</si>
  <si>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</si>
  <si>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</si>
  <si>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</si>
  <si>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</si>
  <si>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</si>
  <si>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</si>
  <si>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</si>
  <si>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</si>
  <si>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</si>
  <si>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</si>
  <si>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</si>
  <si>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</si>
  <si>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</si>
  <si>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</si>
  <si>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</si>
  <si>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</si>
  <si>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</si>
  <si>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</si>
  <si>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</si>
  <si>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</si>
  <si>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</si>
  <si>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</si>
  <si>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</si>
  <si>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</si>
  <si>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</si>
  <si>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</si>
  <si>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</si>
  <si>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</si>
  <si>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</si>
  <si>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</si>
  <si>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</si>
  <si>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</si>
  <si>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</si>
  <si>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</si>
  <si>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</si>
  <si>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</si>
  <si>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</si>
  <si>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</si>
  <si>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</si>
  <si>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</si>
  <si>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</si>
  <si>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</si>
  <si>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</si>
  <si>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</si>
  <si>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</si>
  <si>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</si>
  <si>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</si>
  <si>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</si>
  <si>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</si>
  <si>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</si>
  <si>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</si>
  <si>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</si>
  <si>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</si>
  <si>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</si>
  <si>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</si>
  <si>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</si>
  <si>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</si>
  <si>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</si>
  <si>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</si>
  <si>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</si>
  <si>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</si>
  <si>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</si>
  <si>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</si>
  <si>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</si>
  <si>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</si>
  <si>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</si>
  <si>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</si>
  <si>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</si>
  <si>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</si>
  <si>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</si>
  <si>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</si>
  <si>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</si>
  <si>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</si>
  <si>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</si>
  <si>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</si>
  <si>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</si>
  <si>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</si>
  <si>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</si>
  <si>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</si>
  <si>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</si>
  <si>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</si>
  <si>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</si>
  <si>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</si>
  <si>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</si>
  <si>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</si>
  <si>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</si>
  <si>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</si>
  <si>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</si>
  <si>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</si>
  <si>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</si>
  <si>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</si>
  <si>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</si>
  <si>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</si>
  <si>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</si>
  <si>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</si>
  <si>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</si>
  <si>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</si>
  <si>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</si>
  <si>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</si>
  <si>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</si>
  <si>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</si>
  <si>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</si>
  <si>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</si>
  <si>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</si>
  <si>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</si>
  <si>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</si>
  <si>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</si>
  <si>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</si>
  <si>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</si>
  <si>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</si>
  <si>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</si>
  <si>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</si>
  <si>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</si>
  <si>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</si>
  <si>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</si>
  <si>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</si>
  <si>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</si>
  <si>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</si>
  <si>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</si>
  <si>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</si>
  <si>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</si>
  <si>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</si>
  <si>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</si>
  <si>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</si>
  <si>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</si>
  <si>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</si>
  <si>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</si>
  <si>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</si>
  <si>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</si>
  <si>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</si>
  <si>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</si>
  <si>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</si>
  <si>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</si>
  <si>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</si>
  <si>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</si>
  <si>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</si>
  <si>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</si>
  <si>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</si>
  <si>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</si>
  <si>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</si>
  <si>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</si>
  <si>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</si>
  <si>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</si>
  <si>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</si>
  <si>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</si>
  <si>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</si>
  <si>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</si>
  <si>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</si>
  <si>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</si>
  <si>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</si>
  <si>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</si>
  <si>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</si>
  <si>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</si>
  <si>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</si>
  <si>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</si>
  <si>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</si>
  <si>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</si>
  <si>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</si>
  <si>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</si>
  <si>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</si>
  <si>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</si>
  <si>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</si>
  <si>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</si>
  <si>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</si>
  <si>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</si>
  <si>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</si>
  <si>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</si>
  <si>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</si>
  <si>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</si>
  <si>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</si>
  <si>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</si>
  <si>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</si>
  <si>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</si>
  <si>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</si>
  <si>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</si>
  <si>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</si>
  <si>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</si>
  <si>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</si>
  <si>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</si>
  <si>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</si>
  <si>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</si>
  <si>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</si>
  <si>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</si>
  <si>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</si>
  <si>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</si>
  <si>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</si>
  <si>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</si>
  <si>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</si>
  <si>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</si>
  <si>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</si>
  <si>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</si>
  <si>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</si>
  <si>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</si>
  <si>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</si>
  <si>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</si>
  <si>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</si>
  <si>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</si>
  <si>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</si>
  <si>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</si>
  <si>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</si>
  <si>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</si>
  <si>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</si>
  <si>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</si>
  <si>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</si>
  <si>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</si>
  <si>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</si>
  <si>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</si>
  <si>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</si>
  <si>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</si>
  <si>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</si>
  <si>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</si>
  <si>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</si>
  <si>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</si>
  <si>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</si>
  <si>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</si>
  <si>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</si>
  <si>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</si>
  <si>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</si>
  <si>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</si>
  <si>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</si>
  <si>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</si>
  <si>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</si>
  <si>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</si>
  <si>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</si>
  <si>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</si>
  <si>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</si>
  <si>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</si>
  <si>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</si>
  <si>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</si>
  <si>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</si>
  <si>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</si>
  <si>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</si>
  <si>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</si>
  <si>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</si>
  <si>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</si>
  <si>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</si>
  <si>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</si>
  <si>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</si>
  <si>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</si>
  <si>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</si>
  <si>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</si>
  <si>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</si>
  <si>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</si>
  <si>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</si>
  <si>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</si>
  <si>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</si>
  <si>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</si>
  <si>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</si>
  <si>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</si>
  <si>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</si>
  <si>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</si>
  <si>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</si>
  <si>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</si>
  <si>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</si>
  <si>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</si>
  <si>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</si>
  <si>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</si>
  <si>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</si>
  <si>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</si>
  <si>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</si>
  <si>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</si>
  <si>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</si>
  <si>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</si>
  <si>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</si>
  <si>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</si>
  <si>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</si>
  <si>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</si>
  <si>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</si>
  <si>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</si>
  <si>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</si>
  <si>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</si>
  <si>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</si>
  <si>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</si>
  <si>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</si>
  <si>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</si>
  <si>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</si>
  <si>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</si>
  <si>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</si>
  <si>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</si>
  <si>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</si>
  <si>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</si>
  <si>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</si>
  <si>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</si>
  <si>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</si>
  <si>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</si>
  <si>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</si>
  <si>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</si>
  <si>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</si>
  <si>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</si>
  <si>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</si>
  <si>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</si>
  <si>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</si>
  <si>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</si>
  <si>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</si>
  <si>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</si>
  <si>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</si>
  <si>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</si>
  <si>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</si>
  <si>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</si>
  <si>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</si>
  <si>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</si>
  <si>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</si>
  <si>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</si>
  <si>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</si>
  <si>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</si>
  <si>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</si>
  <si>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</si>
  <si>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</si>
  <si>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</si>
  <si>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</si>
  <si>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</si>
  <si>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</si>
  <si>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</si>
  <si>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</si>
  <si>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</si>
  <si>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</si>
  <si>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</si>
  <si>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</si>
  <si>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</si>
  <si>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</si>
  <si>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</si>
  <si>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</si>
  <si>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</si>
  <si>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</si>
  <si>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</si>
  <si>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</si>
  <si>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</si>
  <si>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</si>
  <si>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</si>
  <si>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</si>
  <si>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</si>
  <si>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</si>
  <si>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</si>
  <si>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</si>
  <si>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</si>
  <si>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</si>
  <si>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</si>
  <si>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</si>
  <si>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</si>
  <si>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</si>
  <si>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</si>
  <si>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</si>
  <si>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</si>
  <si>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</si>
  <si>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</si>
  <si>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</si>
  <si>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</si>
  <si>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</si>
  <si>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</si>
  <si>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</si>
  <si>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</si>
  <si>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</si>
  <si>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</si>
  <si>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</si>
  <si>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</si>
  <si>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</si>
  <si>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</si>
  <si>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</si>
  <si>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</si>
  <si>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</si>
  <si>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</si>
  <si>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</si>
  <si>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</si>
  <si>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</si>
  <si>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</si>
  <si>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</si>
  <si>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</si>
  <si>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</si>
  <si>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</si>
  <si>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</si>
  <si>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</si>
  <si>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</si>
  <si>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</si>
  <si>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</si>
  <si>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</si>
  <si>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</si>
  <si>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</si>
  <si>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</si>
  <si>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</si>
  <si>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</si>
  <si>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</si>
  <si>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</si>
  <si>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</si>
  <si>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</si>
  <si>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</si>
  <si>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</si>
  <si>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</si>
  <si>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</si>
  <si>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</si>
  <si>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</si>
  <si>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</si>
  <si>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</si>
  <si>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</si>
  <si>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</si>
  <si>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</si>
  <si>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</si>
  <si>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</si>
  <si>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</si>
  <si>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</si>
  <si>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</si>
  <si>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</si>
  <si>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</si>
  <si>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</si>
  <si>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</si>
  <si>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</si>
  <si>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</si>
  <si>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</si>
  <si>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</si>
  <si>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</si>
  <si>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</si>
  <si>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</si>
  <si>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</si>
  <si>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</si>
  <si>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</si>
  <si>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</si>
  <si>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</si>
  <si>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</si>
  <si>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</si>
  <si>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</si>
  <si>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</si>
  <si>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</si>
  <si>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</si>
  <si>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</si>
  <si>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</si>
  <si>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</si>
  <si>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</si>
  <si>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</si>
  <si>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</si>
  <si>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</si>
  <si>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</si>
  <si>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</si>
  <si>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</si>
  <si>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</si>
  <si>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</si>
  <si>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</si>
  <si>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</si>
  <si>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</si>
  <si>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</si>
  <si>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</si>
  <si>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</si>
  <si>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</si>
  <si>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</si>
  <si>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</si>
  <si>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</si>
  <si>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</si>
  <si>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</si>
  <si>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</si>
  <si>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</si>
  <si>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</si>
  <si>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</si>
  <si>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</si>
  <si>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</si>
  <si>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</si>
  <si>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</si>
  <si>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</si>
  <si>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</si>
  <si>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</si>
  <si>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</si>
  <si>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</si>
  <si>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</si>
  <si>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</si>
  <si>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</si>
  <si>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</si>
  <si>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</si>
  <si>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</si>
  <si>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</si>
  <si>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</si>
  <si>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</si>
  <si>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</si>
  <si>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</si>
  <si>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</si>
  <si>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</si>
  <si>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</si>
  <si>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</si>
  <si>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</si>
  <si>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</si>
  <si>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</si>
  <si>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</si>
  <si>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</si>
  <si>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</si>
  <si>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</si>
  <si>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</si>
  <si>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</si>
  <si>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</si>
  <si>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</si>
  <si>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</si>
  <si>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</si>
  <si>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</si>
  <si>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</si>
  <si>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</si>
  <si>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</si>
  <si>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</si>
  <si>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</si>
  <si>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</si>
  <si>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</si>
  <si>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</si>
  <si>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</si>
  <si>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</si>
  <si>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</si>
  <si>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</si>
  <si>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</si>
  <si>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</si>
  <si>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</si>
  <si>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</si>
  <si>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</si>
  <si>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</si>
  <si>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</si>
  <si>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</si>
  <si>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</si>
  <si>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</si>
  <si>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</si>
  <si>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</si>
  <si>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</si>
  <si>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</si>
  <si>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</si>
  <si>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</si>
  <si>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</si>
  <si>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</si>
  <si>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</si>
  <si>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</si>
  <si>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</si>
  <si>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</si>
  <si>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</si>
  <si>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</si>
  <si>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</si>
  <si>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</si>
  <si>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</si>
  <si>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</si>
  <si>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</si>
  <si>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</si>
  <si>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</si>
  <si>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</si>
  <si>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</si>
  <si>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</si>
  <si>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</si>
  <si>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</si>
  <si>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</si>
  <si>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</si>
  <si>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</si>
  <si>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</si>
  <si>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</si>
  <si>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</si>
  <si>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</si>
  <si>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</si>
  <si>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</si>
  <si>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</si>
  <si>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</si>
  <si>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</si>
  <si>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</si>
  <si>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</si>
  <si>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</si>
  <si>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</si>
  <si>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</si>
  <si>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</si>
  <si>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</si>
  <si>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</si>
  <si>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</si>
  <si>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</si>
  <si>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</si>
  <si>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</si>
  <si>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</si>
  <si>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</si>
  <si>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</si>
  <si>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</si>
  <si>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</si>
  <si>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</si>
  <si>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</si>
  <si>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</si>
  <si>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</si>
  <si>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</si>
  <si>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</si>
  <si>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</si>
  <si>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</si>
  <si>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</si>
  <si>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</si>
  <si>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</si>
  <si>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</si>
  <si>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</si>
  <si>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</si>
  <si>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</si>
  <si>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</si>
  <si>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</si>
  <si>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</si>
  <si>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</si>
  <si>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</si>
  <si>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</si>
  <si>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</si>
  <si>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</si>
  <si>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</si>
  <si>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</si>
  <si>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</si>
  <si>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</si>
  <si>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</si>
  <si>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</si>
  <si>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</si>
  <si>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</si>
  <si>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</si>
  <si>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</si>
  <si>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</si>
  <si>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</si>
  <si>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</si>
  <si>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</si>
  <si>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</si>
  <si>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</si>
  <si>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</si>
  <si>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</si>
  <si>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</si>
  <si>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</si>
  <si>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</si>
  <si>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</si>
  <si>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</si>
  <si>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</si>
  <si>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</si>
  <si>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</si>
  <si>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</si>
  <si>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</si>
  <si>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</si>
  <si>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</si>
  <si>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</si>
  <si>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</si>
  <si>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</si>
  <si>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</si>
  <si>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</si>
  <si>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</si>
  <si>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</si>
  <si>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</si>
  <si>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</si>
  <si>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</si>
  <si>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</si>
  <si>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</si>
  <si>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</si>
  <si>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</si>
  <si>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</si>
  <si>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</si>
  <si>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</si>
  <si>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</si>
  <si>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</si>
  <si>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</si>
  <si>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</si>
  <si>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</si>
  <si>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</si>
  <si>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</si>
  <si>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</si>
  <si>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</si>
  <si>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</si>
  <si>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</si>
  <si>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</si>
  <si>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</si>
  <si>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</si>
  <si>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</si>
  <si>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</si>
  <si>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</si>
  <si>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</si>
  <si>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</si>
  <si>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</si>
  <si>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</si>
  <si>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</si>
  <si>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</si>
  <si>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</si>
  <si>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</si>
  <si>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</si>
  <si>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</si>
  <si>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</si>
  <si>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</si>
  <si>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</si>
  <si>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</si>
  <si>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</si>
  <si>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</si>
  <si>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</si>
  <si>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</si>
  <si>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</si>
  <si>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</si>
  <si>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</si>
  <si>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</si>
  <si>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</si>
  <si>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</si>
  <si>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</si>
  <si>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</si>
  <si>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</si>
  <si>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</si>
  <si>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</si>
  <si>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</si>
  <si>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</si>
  <si>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</si>
  <si>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</si>
  <si>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</si>
  <si>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</si>
  <si>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</si>
  <si>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</si>
  <si>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</si>
  <si>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</si>
  <si>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</si>
  <si>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</si>
  <si>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</si>
  <si>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</si>
  <si>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</si>
  <si>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</si>
  <si>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</si>
  <si>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</si>
  <si>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</si>
  <si>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Ashland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</si>
</sst>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23</v>
      </c>
      <c r="C2" s="21">
        <v>23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195226.55+350</f>
        <v>195576.55</v>
      </c>
      <c r="G9" s="18"/>
      <c r="H9" s="18"/>
      <c r="I9" s="18"/>
      <c r="J9" s="67">
        <f>SUM(I438)</f>
        <v>111103.71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827312.64000000001</v>
      </c>
      <c r="G12" s="18">
        <v>322936.52</v>
      </c>
      <c r="H12" s="18">
        <v>478162.73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5512.14</v>
      </c>
      <c r="G13" s="18">
        <v>7193.41</v>
      </c>
      <c r="H13" s="18">
        <v>33521.129999999997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567.84</v>
      </c>
      <c r="G14" s="18">
        <v>-137.30000000000001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1028969.1699999999</v>
      </c>
      <c r="G19" s="41">
        <f>SUM(G9:G18)</f>
        <v>329992.63</v>
      </c>
      <c r="H19" s="41">
        <f>SUM(H9:H18)</f>
        <v>511683.86</v>
      </c>
      <c r="I19" s="41">
        <f>SUM(I9:I18)</f>
        <v>0</v>
      </c>
      <c r="J19" s="41">
        <f>SUM(J9:J18)</f>
        <v>111103.71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801099.25</v>
      </c>
      <c r="G22" s="18">
        <v>323638.42</v>
      </c>
      <c r="H22" s="18">
        <v>503674.22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86493.92</v>
      </c>
      <c r="G24" s="18">
        <v>2003.79</v>
      </c>
      <c r="H24" s="18">
        <v>1221.99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4151.75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5878.84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897623.76</v>
      </c>
      <c r="G32" s="41">
        <f>SUM(G22:G31)</f>
        <v>325642.20999999996</v>
      </c>
      <c r="H32" s="41">
        <f>SUM(H22:H31)</f>
        <v>504896.20999999996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4350.42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77505.25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6787.65</v>
      </c>
      <c r="I47" s="18"/>
      <c r="J47" s="13">
        <f>SUM(I458)</f>
        <v>111103.71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53840.160000000003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131345.41</v>
      </c>
      <c r="G50" s="41">
        <f>SUM(G35:G49)</f>
        <v>4350.42</v>
      </c>
      <c r="H50" s="41">
        <f>SUM(H35:H49)</f>
        <v>6787.65</v>
      </c>
      <c r="I50" s="41">
        <f>SUM(I35:I49)</f>
        <v>0</v>
      </c>
      <c r="J50" s="41">
        <f>SUM(J35:J49)</f>
        <v>111103.71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1028969.17</v>
      </c>
      <c r="G51" s="41">
        <f>G50+G32</f>
        <v>329992.62999999995</v>
      </c>
      <c r="H51" s="41">
        <f>H50+H32</f>
        <v>511683.86</v>
      </c>
      <c r="I51" s="41">
        <f>I50+I32</f>
        <v>0</v>
      </c>
      <c r="J51" s="41">
        <f>J50+J32</f>
        <v>111103.71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1673852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1673852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633.69000000000005</v>
      </c>
      <c r="G95" s="18"/>
      <c r="H95" s="18"/>
      <c r="I95" s="18"/>
      <c r="J95" s="18">
        <v>109.25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23794.52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600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3008.32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248.13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802.73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2284.5500000000002</v>
      </c>
      <c r="G110" s="41">
        <f>SUM(G95:G109)</f>
        <v>23794.52</v>
      </c>
      <c r="H110" s="41">
        <f>SUM(H95:H109)</f>
        <v>3008.32</v>
      </c>
      <c r="I110" s="41">
        <f>SUM(I95:I109)</f>
        <v>0</v>
      </c>
      <c r="J110" s="41">
        <f>SUM(J95:J109)</f>
        <v>109.25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1676136.55</v>
      </c>
      <c r="G111" s="41">
        <f>G59+G110</f>
        <v>23794.52</v>
      </c>
      <c r="H111" s="41">
        <f>H59+H78+H93+H110</f>
        <v>3008.32</v>
      </c>
      <c r="I111" s="41">
        <f>I59+I110</f>
        <v>0</v>
      </c>
      <c r="J111" s="41">
        <f>J59+J110</f>
        <v>109.25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493518.4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362390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427.6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2228.23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858564.23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7977.63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982.69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f>17955.27+7332.43</f>
        <v>25287.7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7977.63</v>
      </c>
      <c r="G135" s="41">
        <f>SUM(G122:G134)</f>
        <v>982.69</v>
      </c>
      <c r="H135" s="41">
        <f>SUM(H122:H134)</f>
        <v>25287.7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866541.86</v>
      </c>
      <c r="G139" s="41">
        <f>G120+SUM(G135:G136)</f>
        <v>982.69</v>
      </c>
      <c r="H139" s="41">
        <f>H120+SUM(H135:H138)</f>
        <v>25287.7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3678.57+63845.42+2926.39+797.27</f>
        <v>71247.650000000009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8489.47+21378.26+2215.52+144</f>
        <v>32227.249999999996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43787.21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50060.65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50060.65</v>
      </c>
      <c r="G161" s="41">
        <f>SUM(G149:G160)</f>
        <v>43787.21</v>
      </c>
      <c r="H161" s="41">
        <f>SUM(H149:H160)</f>
        <v>103474.90000000001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419.5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50480.15</v>
      </c>
      <c r="G168" s="41">
        <f>G146+G161+SUM(G162:G167)</f>
        <v>43787.21</v>
      </c>
      <c r="H168" s="41">
        <f>H146+H161+SUM(H162:H167)</f>
        <v>103474.90000000001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28000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28000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28000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2593158.56</v>
      </c>
      <c r="G192" s="47">
        <f>G111+G139+G168+G191</f>
        <v>96564.42</v>
      </c>
      <c r="H192" s="47">
        <f>H111+H139+H168+H191</f>
        <v>131770.92000000001</v>
      </c>
      <c r="I192" s="47">
        <f>I111+I139+I168+I191</f>
        <v>0</v>
      </c>
      <c r="J192" s="47">
        <f>J111+J139+J191</f>
        <v>109.25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793182.54</v>
      </c>
      <c r="G196" s="18">
        <v>425415.13</v>
      </c>
      <c r="H196" s="18">
        <v>5536.02</v>
      </c>
      <c r="I196" s="18">
        <v>34569.699999999997</v>
      </c>
      <c r="J196" s="18">
        <v>7046.88</v>
      </c>
      <c r="K196" s="18">
        <v>489</v>
      </c>
      <c r="L196" s="19">
        <f>SUM(F196:K196)</f>
        <v>1266239.2699999998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121536.77+3148.5</f>
        <v>124685.27</v>
      </c>
      <c r="G197" s="18">
        <f>65209.59+127.61</f>
        <v>65337.2</v>
      </c>
      <c r="H197" s="18">
        <f>53254.16+7237.07</f>
        <v>60491.23</v>
      </c>
      <c r="I197" s="18">
        <f>521.92-144</f>
        <v>377.91999999999996</v>
      </c>
      <c r="J197" s="18">
        <v>3062.09</v>
      </c>
      <c r="K197" s="18">
        <v>245</v>
      </c>
      <c r="L197" s="19">
        <f>SUM(F197:K197)</f>
        <v>254198.71000000002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22675+720</f>
        <v>23395</v>
      </c>
      <c r="G199" s="18">
        <f>4318.5+136.44</f>
        <v>4454.9399999999996</v>
      </c>
      <c r="H199" s="18">
        <v>3760</v>
      </c>
      <c r="I199" s="18">
        <v>1331.46</v>
      </c>
      <c r="J199" s="18">
        <v>2751.4</v>
      </c>
      <c r="K199" s="18"/>
      <c r="L199" s="19">
        <f>SUM(F199:K199)</f>
        <v>35692.800000000003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62136.49+52915+12915.32</f>
        <v>127966.81</v>
      </c>
      <c r="G201" s="18">
        <f>16702.26+26283.66+1104.5</f>
        <v>44090.42</v>
      </c>
      <c r="H201" s="18">
        <f>2000+2326+1300+113.1+66801.11</f>
        <v>72540.210000000006</v>
      </c>
      <c r="I201" s="18">
        <f>1059.8+560.53+1605.2</f>
        <v>3225.5299999999997</v>
      </c>
      <c r="J201" s="18">
        <f>99.97</f>
        <v>99.97</v>
      </c>
      <c r="K201" s="18">
        <v>125</v>
      </c>
      <c r="L201" s="19">
        <f t="shared" ref="L201:L207" si="0">SUM(F201:K201)</f>
        <v>248047.94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23103.47+6100+34174.2</f>
        <v>63377.67</v>
      </c>
      <c r="G202" s="18">
        <f>1916.17+1159.27+12436.16</f>
        <v>15511.6</v>
      </c>
      <c r="H202" s="18">
        <f>7308.03+14471.69+1000</f>
        <v>22779.72</v>
      </c>
      <c r="I202" s="18">
        <f>4497.87+8934.81</f>
        <v>13432.68</v>
      </c>
      <c r="J202" s="18">
        <f>11360+1018.8</f>
        <v>12378.8</v>
      </c>
      <c r="K202" s="18"/>
      <c r="L202" s="19">
        <f t="shared" si="0"/>
        <v>127480.47000000002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3670</v>
      </c>
      <c r="G203" s="18">
        <v>358.43</v>
      </c>
      <c r="H203" s="18">
        <f>2448.76+8250+8548+61884</f>
        <v>81130.760000000009</v>
      </c>
      <c r="I203" s="18">
        <v>893.81</v>
      </c>
      <c r="J203" s="18"/>
      <c r="K203" s="18">
        <v>2902.71</v>
      </c>
      <c r="L203" s="19">
        <f t="shared" si="0"/>
        <v>88955.71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116962.41</f>
        <v>116962.41</v>
      </c>
      <c r="G204" s="18">
        <v>41221.31</v>
      </c>
      <c r="H204" s="18">
        <v>10738.1</v>
      </c>
      <c r="I204" s="18">
        <v>550.16</v>
      </c>
      <c r="J204" s="18"/>
      <c r="K204" s="18">
        <v>720</v>
      </c>
      <c r="L204" s="19">
        <f t="shared" si="0"/>
        <v>170191.98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93589.69</v>
      </c>
      <c r="G206" s="18">
        <v>55336.86</v>
      </c>
      <c r="H206" s="18">
        <f>18932.09+28389.8+2239.75</f>
        <v>49561.64</v>
      </c>
      <c r="I206" s="18">
        <f>102550.19+6291.99+1675.33</f>
        <v>110517.51000000001</v>
      </c>
      <c r="J206" s="18">
        <f>1438+8608.91+2944.97</f>
        <v>12991.88</v>
      </c>
      <c r="K206" s="18"/>
      <c r="L206" s="19">
        <f t="shared" si="0"/>
        <v>321997.58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39901+300+3140+4630</f>
        <v>47971</v>
      </c>
      <c r="I207" s="18"/>
      <c r="J207" s="18"/>
      <c r="K207" s="18"/>
      <c r="L207" s="19">
        <f t="shared" si="0"/>
        <v>47971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1346829.39</v>
      </c>
      <c r="G210" s="41">
        <f t="shared" si="1"/>
        <v>651725.89</v>
      </c>
      <c r="H210" s="41">
        <f t="shared" si="1"/>
        <v>354508.68000000005</v>
      </c>
      <c r="I210" s="41">
        <f t="shared" si="1"/>
        <v>164898.77000000002</v>
      </c>
      <c r="J210" s="41">
        <f t="shared" si="1"/>
        <v>38331.019999999997</v>
      </c>
      <c r="K210" s="41">
        <f t="shared" si="1"/>
        <v>4481.71</v>
      </c>
      <c r="L210" s="41">
        <f t="shared" si="1"/>
        <v>2560775.46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1346829.39</v>
      </c>
      <c r="G256" s="41">
        <f t="shared" si="8"/>
        <v>651725.89</v>
      </c>
      <c r="H256" s="41">
        <f t="shared" si="8"/>
        <v>354508.68000000005</v>
      </c>
      <c r="I256" s="41">
        <f t="shared" si="8"/>
        <v>164898.77000000002</v>
      </c>
      <c r="J256" s="41">
        <f t="shared" si="8"/>
        <v>38331.019999999997</v>
      </c>
      <c r="K256" s="41">
        <f t="shared" si="8"/>
        <v>4481.71</v>
      </c>
      <c r="L256" s="41">
        <f t="shared" si="8"/>
        <v>2560775.46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28000</v>
      </c>
      <c r="L262" s="19">
        <f>SUM(F262:K262)</f>
        <v>28000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28000</v>
      </c>
      <c r="L269" s="41">
        <f t="shared" si="9"/>
        <v>28000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1346829.39</v>
      </c>
      <c r="G270" s="42">
        <f t="shared" si="11"/>
        <v>651725.89</v>
      </c>
      <c r="H270" s="42">
        <f t="shared" si="11"/>
        <v>354508.68000000005</v>
      </c>
      <c r="I270" s="42">
        <f t="shared" si="11"/>
        <v>164898.77000000002</v>
      </c>
      <c r="J270" s="42">
        <f t="shared" si="11"/>
        <v>38331.019999999997</v>
      </c>
      <c r="K270" s="42">
        <f t="shared" si="11"/>
        <v>32481.71</v>
      </c>
      <c r="L270" s="42">
        <f t="shared" si="11"/>
        <v>2588775.46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86244.23</v>
      </c>
      <c r="G275" s="18">
        <v>21155.53</v>
      </c>
      <c r="H275" s="18"/>
      <c r="I275" s="18">
        <v>2974.6</v>
      </c>
      <c r="J275" s="18">
        <v>541.05999999999995</v>
      </c>
      <c r="K275" s="18"/>
      <c r="L275" s="19">
        <f>SUM(F275:K275)</f>
        <v>110915.42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1920</v>
      </c>
      <c r="G278" s="18">
        <v>409.28</v>
      </c>
      <c r="H278" s="18"/>
      <c r="I278" s="18"/>
      <c r="J278" s="18"/>
      <c r="K278" s="18"/>
      <c r="L278" s="19">
        <f>SUM(F278:K278)</f>
        <v>2329.2799999999997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3500</v>
      </c>
      <c r="G281" s="18">
        <v>606.75</v>
      </c>
      <c r="H281" s="18">
        <f>900+4155.16</f>
        <v>5055.16</v>
      </c>
      <c r="I281" s="18">
        <v>6348.01</v>
      </c>
      <c r="J281" s="18">
        <v>1315.52</v>
      </c>
      <c r="K281" s="18"/>
      <c r="L281" s="19">
        <f t="shared" si="12"/>
        <v>16825.439999999999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f>227.56+1677.68</f>
        <v>1905.24</v>
      </c>
      <c r="L282" s="19">
        <f t="shared" si="12"/>
        <v>1905.24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91664.23</v>
      </c>
      <c r="G289" s="42">
        <f t="shared" si="13"/>
        <v>22171.559999999998</v>
      </c>
      <c r="H289" s="42">
        <f t="shared" si="13"/>
        <v>5055.16</v>
      </c>
      <c r="I289" s="42">
        <f t="shared" si="13"/>
        <v>9322.61</v>
      </c>
      <c r="J289" s="42">
        <f t="shared" si="13"/>
        <v>1856.58</v>
      </c>
      <c r="K289" s="42">
        <f t="shared" si="13"/>
        <v>1905.24</v>
      </c>
      <c r="L289" s="41">
        <f t="shared" si="13"/>
        <v>131975.38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91664.23</v>
      </c>
      <c r="G337" s="41">
        <f t="shared" si="20"/>
        <v>22171.559999999998</v>
      </c>
      <c r="H337" s="41">
        <f t="shared" si="20"/>
        <v>5055.16</v>
      </c>
      <c r="I337" s="41">
        <f t="shared" si="20"/>
        <v>9322.61</v>
      </c>
      <c r="J337" s="41">
        <f t="shared" si="20"/>
        <v>1856.58</v>
      </c>
      <c r="K337" s="41">
        <f t="shared" si="20"/>
        <v>1905.24</v>
      </c>
      <c r="L337" s="41">
        <f t="shared" si="20"/>
        <v>131975.38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91664.23</v>
      </c>
      <c r="G351" s="41">
        <f>G337</f>
        <v>22171.559999999998</v>
      </c>
      <c r="H351" s="41">
        <f>H337</f>
        <v>5055.16</v>
      </c>
      <c r="I351" s="41">
        <f>I337</f>
        <v>9322.61</v>
      </c>
      <c r="J351" s="41">
        <f>J337</f>
        <v>1856.58</v>
      </c>
      <c r="K351" s="47">
        <f>K337+K350</f>
        <v>1905.24</v>
      </c>
      <c r="L351" s="41">
        <f>L337+L350</f>
        <v>131975.38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25785.76+14879.29</f>
        <v>40665.050000000003</v>
      </c>
      <c r="G357" s="18">
        <f>7677.1+1388.43+1900.09+2269.06+183.27+653.39+7128.95+270.78+681.73+1011.54</f>
        <v>23164.34</v>
      </c>
      <c r="H357" s="18"/>
      <c r="I357" s="18">
        <f>2113.28+30617.35</f>
        <v>32730.629999999997</v>
      </c>
      <c r="J357" s="18"/>
      <c r="K357" s="18"/>
      <c r="L357" s="13">
        <f>SUM(F357:K357)</f>
        <v>96560.01999999999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40665.050000000003</v>
      </c>
      <c r="G361" s="47">
        <f t="shared" si="22"/>
        <v>23164.34</v>
      </c>
      <c r="H361" s="47">
        <f t="shared" si="22"/>
        <v>0</v>
      </c>
      <c r="I361" s="47">
        <f t="shared" si="22"/>
        <v>32730.629999999997</v>
      </c>
      <c r="J361" s="47">
        <f t="shared" si="22"/>
        <v>0</v>
      </c>
      <c r="K361" s="47">
        <f t="shared" si="22"/>
        <v>0</v>
      </c>
      <c r="L361" s="47">
        <f t="shared" si="22"/>
        <v>96560.01999999999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30617.35</v>
      </c>
      <c r="G366" s="18"/>
      <c r="H366" s="18"/>
      <c r="I366" s="56">
        <f>SUM(F366:H366)</f>
        <v>30617.35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2113.2800000000002</v>
      </c>
      <c r="G367" s="63"/>
      <c r="H367" s="63"/>
      <c r="I367" s="56">
        <f>SUM(F367:H367)</f>
        <v>2113.2800000000002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32730.629999999997</v>
      </c>
      <c r="G368" s="47">
        <f>SUM(G366:G367)</f>
        <v>0</v>
      </c>
      <c r="H368" s="47">
        <f>SUM(H366:H367)</f>
        <v>0</v>
      </c>
      <c r="I368" s="47">
        <f>SUM(I366:I367)</f>
        <v>32730.629999999997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33.700000000000003</v>
      </c>
      <c r="I394" s="18"/>
      <c r="J394" s="24" t="s">
        <v>289</v>
      </c>
      <c r="K394" s="24" t="s">
        <v>289</v>
      </c>
      <c r="L394" s="56">
        <f t="shared" ref="L394:L399" si="26">SUM(F394:K394)</f>
        <v>33.700000000000003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75.55</v>
      </c>
      <c r="I396" s="18"/>
      <c r="J396" s="24" t="s">
        <v>289</v>
      </c>
      <c r="K396" s="24" t="s">
        <v>289</v>
      </c>
      <c r="L396" s="56">
        <f t="shared" si="26"/>
        <v>75.55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109.25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109.25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109.25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109.25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111103.71</v>
      </c>
      <c r="H438" s="18"/>
      <c r="I438" s="56">
        <f t="shared" ref="I438:I444" si="33">SUM(F438:H438)</f>
        <v>111103.71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111103.71</v>
      </c>
      <c r="H445" s="13">
        <f>SUM(H438:H444)</f>
        <v>0</v>
      </c>
      <c r="I445" s="13">
        <f>SUM(I438:I444)</f>
        <v>111103.71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111103.71</v>
      </c>
      <c r="H458" s="18"/>
      <c r="I458" s="56">
        <f t="shared" si="34"/>
        <v>111103.71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111103.71</v>
      </c>
      <c r="H459" s="83">
        <f>SUM(H453:H458)</f>
        <v>0</v>
      </c>
      <c r="I459" s="83">
        <f>SUM(I453:I458)</f>
        <v>111103.71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111103.71</v>
      </c>
      <c r="H460" s="42">
        <f>H451+H459</f>
        <v>0</v>
      </c>
      <c r="I460" s="42">
        <f>I451+I459</f>
        <v>111103.71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126962.31</v>
      </c>
      <c r="G464" s="18">
        <v>4346.0200000000004</v>
      </c>
      <c r="H464" s="18">
        <v>6992.11</v>
      </c>
      <c r="I464" s="18"/>
      <c r="J464" s="18">
        <v>110994.46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2593158.56</v>
      </c>
      <c r="G467" s="18">
        <v>96564.42</v>
      </c>
      <c r="H467" s="18">
        <v>131770.92000000001</v>
      </c>
      <c r="I467" s="18"/>
      <c r="J467" s="18">
        <v>109.25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2593158.56</v>
      </c>
      <c r="G469" s="53">
        <f>SUM(G467:G468)</f>
        <v>96564.42</v>
      </c>
      <c r="H469" s="53">
        <f>SUM(H467:H468)</f>
        <v>131770.92000000001</v>
      </c>
      <c r="I469" s="53">
        <f>SUM(I467:I468)</f>
        <v>0</v>
      </c>
      <c r="J469" s="53">
        <f>SUM(J467:J468)</f>
        <v>109.25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2588775.46</v>
      </c>
      <c r="G471" s="18">
        <f>72587.73+23972.29</f>
        <v>96560.01999999999</v>
      </c>
      <c r="H471" s="18">
        <v>131975.38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2588775.46</v>
      </c>
      <c r="G473" s="53">
        <f>SUM(G471:G472)</f>
        <v>96560.01999999999</v>
      </c>
      <c r="H473" s="53">
        <f>SUM(H471:H472)</f>
        <v>131975.38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131345.41000000015</v>
      </c>
      <c r="G475" s="53">
        <f>(G464+G469)- G473</f>
        <v>4350.4200000000128</v>
      </c>
      <c r="H475" s="53">
        <f>(H464+H469)- H473</f>
        <v>6787.6499999999942</v>
      </c>
      <c r="I475" s="53">
        <f>(I464+I469)- I473</f>
        <v>0</v>
      </c>
      <c r="J475" s="53">
        <f>(J464+J469)- J473</f>
        <v>111103.71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121536.77+3148.5</f>
        <v>124685.27</v>
      </c>
      <c r="G520" s="18">
        <f>65209.59+127.61</f>
        <v>65337.2</v>
      </c>
      <c r="H520" s="18">
        <f>53254.16+7237.07</f>
        <v>60491.23</v>
      </c>
      <c r="I520" s="18">
        <v>521.91999999999996</v>
      </c>
      <c r="J520" s="18">
        <v>3062.09</v>
      </c>
      <c r="K520" s="18">
        <v>245</v>
      </c>
      <c r="L520" s="88">
        <f>SUM(F520:K520)</f>
        <v>254342.71000000002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124685.27</v>
      </c>
      <c r="G523" s="108">
        <f t="shared" ref="G523:L523" si="36">SUM(G520:G522)</f>
        <v>65337.2</v>
      </c>
      <c r="H523" s="108">
        <f t="shared" si="36"/>
        <v>60491.23</v>
      </c>
      <c r="I523" s="108">
        <f t="shared" si="36"/>
        <v>521.91999999999996</v>
      </c>
      <c r="J523" s="108">
        <f t="shared" si="36"/>
        <v>3062.09</v>
      </c>
      <c r="K523" s="108">
        <f t="shared" si="36"/>
        <v>245</v>
      </c>
      <c r="L523" s="89">
        <f t="shared" si="36"/>
        <v>254342.71000000002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35925.620000000003</v>
      </c>
      <c r="G525" s="18">
        <v>9701.68</v>
      </c>
      <c r="H525" s="18">
        <v>69079.41</v>
      </c>
      <c r="I525" s="18">
        <v>1929.27</v>
      </c>
      <c r="J525" s="18">
        <v>19.989999999999998</v>
      </c>
      <c r="K525" s="18">
        <v>25</v>
      </c>
      <c r="L525" s="88">
        <f>SUM(F525:K525)</f>
        <v>116680.97000000002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35925.620000000003</v>
      </c>
      <c r="G528" s="89">
        <f t="shared" ref="G528:L528" si="37">SUM(G525:G527)</f>
        <v>9701.68</v>
      </c>
      <c r="H528" s="89">
        <f t="shared" si="37"/>
        <v>69079.41</v>
      </c>
      <c r="I528" s="89">
        <f t="shared" si="37"/>
        <v>1929.27</v>
      </c>
      <c r="J528" s="89">
        <f t="shared" si="37"/>
        <v>19.989999999999998</v>
      </c>
      <c r="K528" s="89">
        <f t="shared" si="37"/>
        <v>25</v>
      </c>
      <c r="L528" s="89">
        <f t="shared" si="37"/>
        <v>116680.97000000002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11671.96</v>
      </c>
      <c r="I530" s="18"/>
      <c r="J530" s="18"/>
      <c r="K530" s="18"/>
      <c r="L530" s="88">
        <f>SUM(F530:K530)</f>
        <v>11671.96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11671.96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11671.96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2993+60</f>
        <v>3053</v>
      </c>
      <c r="I535" s="18"/>
      <c r="J535" s="18"/>
      <c r="K535" s="18"/>
      <c r="L535" s="88">
        <f>SUM(F535:K535)</f>
        <v>3053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3053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3053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300</v>
      </c>
      <c r="I540" s="18"/>
      <c r="J540" s="18"/>
      <c r="K540" s="18"/>
      <c r="L540" s="88">
        <f>SUM(F540:K540)</f>
        <v>300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300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300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160610.89000000001</v>
      </c>
      <c r="G544" s="89">
        <f t="shared" ref="G544:L544" si="41">G523+G528+G533+G538+G543</f>
        <v>75038.880000000005</v>
      </c>
      <c r="H544" s="89">
        <f t="shared" si="41"/>
        <v>144595.6</v>
      </c>
      <c r="I544" s="89">
        <f t="shared" si="41"/>
        <v>2451.19</v>
      </c>
      <c r="J544" s="89">
        <f t="shared" si="41"/>
        <v>3082.08</v>
      </c>
      <c r="K544" s="89">
        <f t="shared" si="41"/>
        <v>270</v>
      </c>
      <c r="L544" s="89">
        <f t="shared" si="41"/>
        <v>386048.64000000007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254342.71000000002</v>
      </c>
      <c r="G548" s="87">
        <f>L525</f>
        <v>116680.97000000002</v>
      </c>
      <c r="H548" s="87">
        <f>L530</f>
        <v>11671.96</v>
      </c>
      <c r="I548" s="87">
        <f>L535</f>
        <v>3053</v>
      </c>
      <c r="J548" s="87">
        <f>L540</f>
        <v>300</v>
      </c>
      <c r="K548" s="87">
        <f>SUM(F548:J548)</f>
        <v>386048.64000000007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254342.71000000002</v>
      </c>
      <c r="G551" s="89">
        <f t="shared" si="42"/>
        <v>116680.97000000002</v>
      </c>
      <c r="H551" s="89">
        <f t="shared" si="42"/>
        <v>11671.96</v>
      </c>
      <c r="I551" s="89">
        <f t="shared" si="42"/>
        <v>3053</v>
      </c>
      <c r="J551" s="89">
        <f t="shared" si="42"/>
        <v>300</v>
      </c>
      <c r="K551" s="89">
        <f t="shared" si="42"/>
        <v>386048.64000000007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v>7237.07</v>
      </c>
      <c r="I561" s="18"/>
      <c r="J561" s="18"/>
      <c r="K561" s="18"/>
      <c r="L561" s="88">
        <f>SUM(F561:K561)</f>
        <v>7237.07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7237.07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7237.07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7237.07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7237.07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7658.34</v>
      </c>
      <c r="G578" s="18"/>
      <c r="H578" s="18"/>
      <c r="I578" s="87">
        <f t="shared" si="47"/>
        <v>7658.34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39901</v>
      </c>
      <c r="I590" s="18"/>
      <c r="J590" s="18"/>
      <c r="K590" s="104">
        <f t="shared" ref="K590:K596" si="48">SUM(H590:J590)</f>
        <v>39901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300</v>
      </c>
      <c r="I591" s="18"/>
      <c r="J591" s="18"/>
      <c r="K591" s="104">
        <f t="shared" si="48"/>
        <v>300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3140</v>
      </c>
      <c r="I593" s="18"/>
      <c r="J593" s="18"/>
      <c r="K593" s="104">
        <f t="shared" si="48"/>
        <v>3140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4630</v>
      </c>
      <c r="I594" s="18"/>
      <c r="J594" s="18"/>
      <c r="K594" s="104">
        <f t="shared" si="48"/>
        <v>4630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47971</v>
      </c>
      <c r="I597" s="108">
        <f>SUM(I590:I596)</f>
        <v>0</v>
      </c>
      <c r="J597" s="108">
        <f>SUM(J590:J596)</f>
        <v>0</v>
      </c>
      <c r="K597" s="108">
        <f>SUM(K590:K596)</f>
        <v>47971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40187.599999999999</v>
      </c>
      <c r="I603" s="18"/>
      <c r="J603" s="18"/>
      <c r="K603" s="104">
        <f>SUM(H603:J603)</f>
        <v>40187.599999999999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40187.599999999999</v>
      </c>
      <c r="I604" s="108">
        <f>SUM(I601:I603)</f>
        <v>0</v>
      </c>
      <c r="J604" s="108">
        <f>SUM(J601:J603)</f>
        <v>0</v>
      </c>
      <c r="K604" s="108">
        <f>SUM(K601:K603)</f>
        <v>40187.599999999999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1920</v>
      </c>
      <c r="G610" s="18">
        <v>409.28</v>
      </c>
      <c r="H610" s="18"/>
      <c r="I610" s="18"/>
      <c r="J610" s="18"/>
      <c r="K610" s="18"/>
      <c r="L610" s="88">
        <f>SUM(F610:K610)</f>
        <v>2329.2799999999997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1920</v>
      </c>
      <c r="G613" s="108">
        <f t="shared" si="49"/>
        <v>409.28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2329.2799999999997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1028969.1699999999</v>
      </c>
      <c r="H616" s="109">
        <f>SUM(F51)</f>
        <v>1028969.17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329992.63</v>
      </c>
      <c r="H617" s="109">
        <f>SUM(G51)</f>
        <v>329992.62999999995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511683.86</v>
      </c>
      <c r="H618" s="109">
        <f>SUM(H51)</f>
        <v>511683.86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111103.71</v>
      </c>
      <c r="H620" s="109">
        <f>SUM(J51)</f>
        <v>111103.71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131345.41</v>
      </c>
      <c r="H621" s="109">
        <f>F475</f>
        <v>131345.41000000015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4350.42</v>
      </c>
      <c r="H622" s="109">
        <f>G475</f>
        <v>4350.4200000000128</v>
      </c>
      <c r="I622" s="121" t="s">
        <v>102</v>
      </c>
      <c r="J622" s="109">
        <f t="shared" si="50"/>
        <v>-1.2732925824820995E-11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6787.65</v>
      </c>
      <c r="H623" s="109">
        <f>H475</f>
        <v>6787.6499999999942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111103.71</v>
      </c>
      <c r="H625" s="109">
        <f>J475</f>
        <v>111103.71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2593158.56</v>
      </c>
      <c r="H626" s="104">
        <f>SUM(F467)</f>
        <v>2593158.56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96564.42</v>
      </c>
      <c r="H627" s="104">
        <f>SUM(G467)</f>
        <v>96564.42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131770.92000000001</v>
      </c>
      <c r="H628" s="104">
        <f>SUM(H467)</f>
        <v>131770.92000000001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109.25</v>
      </c>
      <c r="H630" s="104">
        <f>SUM(J467)</f>
        <v>109.25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2588775.46</v>
      </c>
      <c r="H631" s="104">
        <f>SUM(F471)</f>
        <v>2588775.46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131975.38</v>
      </c>
      <c r="H632" s="104">
        <f>SUM(H471)</f>
        <v>131975.38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32730.629999999997</v>
      </c>
      <c r="H633" s="104">
        <f>I368</f>
        <v>32730.629999999997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96560.01999999999</v>
      </c>
      <c r="H634" s="104">
        <f>SUM(G471)</f>
        <v>96560.01999999999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109.25</v>
      </c>
      <c r="H636" s="164">
        <f>SUM(J467)</f>
        <v>109.25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111103.71</v>
      </c>
      <c r="H639" s="104">
        <f>SUM(G460)</f>
        <v>111103.71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111103.71</v>
      </c>
      <c r="H641" s="104">
        <f>SUM(I460)</f>
        <v>111103.71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109.25</v>
      </c>
      <c r="H643" s="104">
        <f>H407</f>
        <v>109.25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109.25</v>
      </c>
      <c r="H645" s="104">
        <f>L407</f>
        <v>109.25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47971</v>
      </c>
      <c r="H646" s="104">
        <f>L207+L225+L243</f>
        <v>47971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40187.599999999999</v>
      </c>
      <c r="H647" s="104">
        <f>(J256+J337)-(J254+J335)</f>
        <v>40187.599999999999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47971</v>
      </c>
      <c r="H648" s="104">
        <f>H597</f>
        <v>47971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28000</v>
      </c>
      <c r="H651" s="104">
        <f>K262+K344</f>
        <v>28000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2789310.86</v>
      </c>
      <c r="G659" s="19">
        <f>(L228+L308+L358)</f>
        <v>0</v>
      </c>
      <c r="H659" s="19">
        <f>(L246+L327+L359)</f>
        <v>0</v>
      </c>
      <c r="I659" s="19">
        <f>SUM(F659:H659)</f>
        <v>2789310.86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23794.52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23794.52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47971</v>
      </c>
      <c r="G661" s="19">
        <f>(L225+L305)-(J225+J305)</f>
        <v>0</v>
      </c>
      <c r="H661" s="19">
        <f>(L243+L324)-(J243+J324)</f>
        <v>0</v>
      </c>
      <c r="I661" s="19">
        <f>SUM(F661:H661)</f>
        <v>47971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50175.22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50175.22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2667370.1199999996</v>
      </c>
      <c r="G663" s="19">
        <f>G659-SUM(G660:G662)</f>
        <v>0</v>
      </c>
      <c r="H663" s="19">
        <f>H659-SUM(H660:H662)</f>
        <v>0</v>
      </c>
      <c r="I663" s="19">
        <f>I659-SUM(I660:I662)</f>
        <v>2667370.1199999996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160.78</v>
      </c>
      <c r="G664" s="249"/>
      <c r="H664" s="249"/>
      <c r="I664" s="19">
        <f>SUM(F664:H664)</f>
        <v>160.78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16590.189999999999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16590.189999999999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16590.189999999999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16590.189999999999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Ashland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879426.77</v>
      </c>
      <c r="C9" s="230">
        <f>'DOE25'!G196+'DOE25'!G214+'DOE25'!G232+'DOE25'!G275+'DOE25'!G294+'DOE25'!G313</f>
        <v>446570.66000000003</v>
      </c>
    </row>
    <row r="10" spans="1:3" x14ac:dyDescent="0.2">
      <c r="A10" t="s">
        <v>779</v>
      </c>
      <c r="B10" s="241">
        <v>833758.89</v>
      </c>
      <c r="C10" s="241">
        <v>413451.44</v>
      </c>
    </row>
    <row r="11" spans="1:3" x14ac:dyDescent="0.2">
      <c r="A11" t="s">
        <v>780</v>
      </c>
      <c r="B11" s="241">
        <f>23721.54+8490.2+1056.14</f>
        <v>33267.880000000005</v>
      </c>
      <c r="C11" s="241">
        <f>22627.07+9537.35</f>
        <v>32164.42</v>
      </c>
    </row>
    <row r="12" spans="1:3" x14ac:dyDescent="0.2">
      <c r="A12" t="s">
        <v>781</v>
      </c>
      <c r="B12" s="241">
        <v>12400</v>
      </c>
      <c r="C12" s="241">
        <v>954.8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879426.77</v>
      </c>
      <c r="C13" s="232">
        <f>SUM(C10:C12)</f>
        <v>446570.66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124685.27</v>
      </c>
      <c r="C18" s="230">
        <f>'DOE25'!G197+'DOE25'!G215+'DOE25'!G233+'DOE25'!G276+'DOE25'!G295+'DOE25'!G314</f>
        <v>65337.2</v>
      </c>
    </row>
    <row r="19" spans="1:3" x14ac:dyDescent="0.2">
      <c r="A19" t="s">
        <v>779</v>
      </c>
      <c r="B19" s="241">
        <f>49292.23+1920</f>
        <v>51212.23</v>
      </c>
      <c r="C19" s="241">
        <v>28992.03</v>
      </c>
    </row>
    <row r="20" spans="1:3" x14ac:dyDescent="0.2">
      <c r="A20" t="s">
        <v>780</v>
      </c>
      <c r="B20" s="241">
        <f>71619.88+1228.5</f>
        <v>72848.38</v>
      </c>
      <c r="C20" s="241">
        <v>36297.07</v>
      </c>
    </row>
    <row r="21" spans="1:3" x14ac:dyDescent="0.2">
      <c r="A21" t="s">
        <v>781</v>
      </c>
      <c r="B21" s="241">
        <v>624.66</v>
      </c>
      <c r="C21" s="241">
        <v>48.1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124685.27000000002</v>
      </c>
      <c r="C22" s="232">
        <f>SUM(C19:C21)</f>
        <v>65337.2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25315</v>
      </c>
      <c r="C36" s="236">
        <f>'DOE25'!G199+'DOE25'!G217+'DOE25'!G235+'DOE25'!G278+'DOE25'!G297+'DOE25'!G316</f>
        <v>4864.2199999999993</v>
      </c>
    </row>
    <row r="37" spans="1:3" x14ac:dyDescent="0.2">
      <c r="A37" t="s">
        <v>779</v>
      </c>
      <c r="B37" s="241">
        <v>25315</v>
      </c>
      <c r="C37" s="241">
        <v>4864.22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25315</v>
      </c>
      <c r="C40" s="232">
        <f>SUM(C37:C39)</f>
        <v>4864.22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Ashland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1556130.7799999998</v>
      </c>
      <c r="D5" s="20">
        <f>SUM('DOE25'!L196:L199)+SUM('DOE25'!L214:L217)+SUM('DOE25'!L232:L235)-F5-G5</f>
        <v>1542536.4099999997</v>
      </c>
      <c r="E5" s="244"/>
      <c r="F5" s="256">
        <f>SUM('DOE25'!J196:J199)+SUM('DOE25'!J214:J217)+SUM('DOE25'!J232:J235)</f>
        <v>12860.37</v>
      </c>
      <c r="G5" s="53">
        <f>SUM('DOE25'!K196:K199)+SUM('DOE25'!K214:K217)+SUM('DOE25'!K232:K235)</f>
        <v>734</v>
      </c>
      <c r="H5" s="260"/>
    </row>
    <row r="6" spans="1:9" x14ac:dyDescent="0.2">
      <c r="A6" s="32">
        <v>2100</v>
      </c>
      <c r="B6" t="s">
        <v>801</v>
      </c>
      <c r="C6" s="246">
        <f t="shared" si="0"/>
        <v>248047.94</v>
      </c>
      <c r="D6" s="20">
        <f>'DOE25'!L201+'DOE25'!L219+'DOE25'!L237-F6-G6</f>
        <v>247822.97</v>
      </c>
      <c r="E6" s="244"/>
      <c r="F6" s="256">
        <f>'DOE25'!J201+'DOE25'!J219+'DOE25'!J237</f>
        <v>99.97</v>
      </c>
      <c r="G6" s="53">
        <f>'DOE25'!K201+'DOE25'!K219+'DOE25'!K237</f>
        <v>125</v>
      </c>
      <c r="H6" s="260"/>
    </row>
    <row r="7" spans="1:9" x14ac:dyDescent="0.2">
      <c r="A7" s="32">
        <v>2200</v>
      </c>
      <c r="B7" t="s">
        <v>834</v>
      </c>
      <c r="C7" s="246">
        <f t="shared" si="0"/>
        <v>127480.47000000002</v>
      </c>
      <c r="D7" s="20">
        <f>'DOE25'!L202+'DOE25'!L220+'DOE25'!L238-F7-G7</f>
        <v>115101.67000000001</v>
      </c>
      <c r="E7" s="244"/>
      <c r="F7" s="256">
        <f>'DOE25'!J202+'DOE25'!J220+'DOE25'!J238</f>
        <v>12378.8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48176.430000000008</v>
      </c>
      <c r="D8" s="244"/>
      <c r="E8" s="20">
        <f>'DOE25'!L203+'DOE25'!L221+'DOE25'!L239-F8-G8-D9-D11</f>
        <v>45273.720000000008</v>
      </c>
      <c r="F8" s="256">
        <f>'DOE25'!J203+'DOE25'!J221+'DOE25'!J239</f>
        <v>0</v>
      </c>
      <c r="G8" s="53">
        <f>'DOE25'!K203+'DOE25'!K221+'DOE25'!K239</f>
        <v>2902.71</v>
      </c>
      <c r="H8" s="260"/>
    </row>
    <row r="9" spans="1:9" x14ac:dyDescent="0.2">
      <c r="A9" s="32">
        <v>2310</v>
      </c>
      <c r="B9" t="s">
        <v>818</v>
      </c>
      <c r="C9" s="246">
        <f t="shared" si="0"/>
        <v>10273.709999999999</v>
      </c>
      <c r="D9" s="245">
        <v>10273.709999999999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8250</v>
      </c>
      <c r="D10" s="244"/>
      <c r="E10" s="245">
        <v>8250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30505.57</v>
      </c>
      <c r="D11" s="245">
        <v>30505.57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170191.98</v>
      </c>
      <c r="D12" s="20">
        <f>'DOE25'!L204+'DOE25'!L222+'DOE25'!L240-F12-G12</f>
        <v>169471.98</v>
      </c>
      <c r="E12" s="244"/>
      <c r="F12" s="256">
        <f>'DOE25'!J204+'DOE25'!J222+'DOE25'!J240</f>
        <v>0</v>
      </c>
      <c r="G12" s="53">
        <f>'DOE25'!K204+'DOE25'!K222+'DOE25'!K240</f>
        <v>720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321997.58</v>
      </c>
      <c r="D14" s="20">
        <f>'DOE25'!L206+'DOE25'!L224+'DOE25'!L242-F14-G14</f>
        <v>309005.7</v>
      </c>
      <c r="E14" s="244"/>
      <c r="F14" s="256">
        <f>'DOE25'!J206+'DOE25'!J224+'DOE25'!J242</f>
        <v>12991.88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47971</v>
      </c>
      <c r="D15" s="20">
        <f>'DOE25'!L207+'DOE25'!L225+'DOE25'!L243-F15-G15</f>
        <v>47971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65942.669999999984</v>
      </c>
      <c r="D29" s="20">
        <f>'DOE25'!L357+'DOE25'!L358+'DOE25'!L359-'DOE25'!I366-F29-G29</f>
        <v>65942.669999999984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131975.38</v>
      </c>
      <c r="D31" s="20">
        <f>'DOE25'!L289+'DOE25'!L308+'DOE25'!L327+'DOE25'!L332+'DOE25'!L333+'DOE25'!L334-F31-G31</f>
        <v>128213.56</v>
      </c>
      <c r="E31" s="244"/>
      <c r="F31" s="256">
        <f>'DOE25'!J289+'DOE25'!J308+'DOE25'!J327+'DOE25'!J332+'DOE25'!J333+'DOE25'!J334</f>
        <v>1856.58</v>
      </c>
      <c r="G31" s="53">
        <f>'DOE25'!K289+'DOE25'!K308+'DOE25'!K327+'DOE25'!K332+'DOE25'!K333+'DOE25'!K334</f>
        <v>1905.24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2666845.2399999998</v>
      </c>
      <c r="E33" s="247">
        <f>SUM(E5:E31)</f>
        <v>53523.720000000008</v>
      </c>
      <c r="F33" s="247">
        <f>SUM(F5:F31)</f>
        <v>40187.599999999999</v>
      </c>
      <c r="G33" s="247">
        <f>SUM(G5:G31)</f>
        <v>6386.95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53523.720000000008</v>
      </c>
      <c r="E35" s="250"/>
    </row>
    <row r="36" spans="2:8" ht="12" thickTop="1" x14ac:dyDescent="0.2">
      <c r="B36" t="s">
        <v>815</v>
      </c>
      <c r="D36" s="20">
        <f>D33</f>
        <v>2666845.2399999998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Ashland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195576.55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111103.71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827312.64000000001</v>
      </c>
      <c r="D11" s="95">
        <f>'DOE25'!G12</f>
        <v>322936.52</v>
      </c>
      <c r="E11" s="95">
        <f>'DOE25'!H12</f>
        <v>478162.73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5512.14</v>
      </c>
      <c r="D12" s="95">
        <f>'DOE25'!G13</f>
        <v>7193.41</v>
      </c>
      <c r="E12" s="95">
        <f>'DOE25'!H13</f>
        <v>33521.129999999997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567.84</v>
      </c>
      <c r="D13" s="95">
        <f>'DOE25'!G14</f>
        <v>-137.30000000000001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1028969.1699999999</v>
      </c>
      <c r="D18" s="41">
        <f>SUM(D8:D17)</f>
        <v>329992.63</v>
      </c>
      <c r="E18" s="41">
        <f>SUM(E8:E17)</f>
        <v>511683.86</v>
      </c>
      <c r="F18" s="41">
        <f>SUM(F8:F17)</f>
        <v>0</v>
      </c>
      <c r="G18" s="41">
        <f>SUM(G8:G17)</f>
        <v>111103.71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801099.25</v>
      </c>
      <c r="D21" s="95">
        <f>'DOE25'!G22</f>
        <v>323638.42</v>
      </c>
      <c r="E21" s="95">
        <f>'DOE25'!H22</f>
        <v>503674.22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86493.92</v>
      </c>
      <c r="D23" s="95">
        <f>'DOE25'!G24</f>
        <v>2003.79</v>
      </c>
      <c r="E23" s="95">
        <f>'DOE25'!H24</f>
        <v>1221.99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4151.75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5878.84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897623.76</v>
      </c>
      <c r="D31" s="41">
        <f>SUM(D21:D30)</f>
        <v>325642.20999999996</v>
      </c>
      <c r="E31" s="41">
        <f>SUM(E21:E30)</f>
        <v>504896.20999999996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4350.42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77505.25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6787.65</v>
      </c>
      <c r="F46" s="95">
        <f>'DOE25'!I47</f>
        <v>0</v>
      </c>
      <c r="G46" s="95">
        <f>'DOE25'!J47</f>
        <v>111103.71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53840.160000000003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131345.41</v>
      </c>
      <c r="D49" s="41">
        <f>SUM(D34:D48)</f>
        <v>4350.42</v>
      </c>
      <c r="E49" s="41">
        <f>SUM(E34:E48)</f>
        <v>6787.65</v>
      </c>
      <c r="F49" s="41">
        <f>SUM(F34:F48)</f>
        <v>0</v>
      </c>
      <c r="G49" s="41">
        <f>SUM(G34:G48)</f>
        <v>111103.71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1028969.17</v>
      </c>
      <c r="D50" s="41">
        <f>D49+D31</f>
        <v>329992.62999999995</v>
      </c>
      <c r="E50" s="41">
        <f>E49+E31</f>
        <v>511683.86</v>
      </c>
      <c r="F50" s="41">
        <f>F49+F31</f>
        <v>0</v>
      </c>
      <c r="G50" s="41">
        <f>G49+G31</f>
        <v>111103.71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1673852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633.69000000000005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109.25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23794.52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1650.8600000000001</v>
      </c>
      <c r="D60" s="95">
        <f>SUM('DOE25'!G97:G109)</f>
        <v>0</v>
      </c>
      <c r="E60" s="95">
        <f>SUM('DOE25'!H97:H109)</f>
        <v>3008.32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2284.5500000000002</v>
      </c>
      <c r="D61" s="130">
        <f>SUM(D56:D60)</f>
        <v>23794.52</v>
      </c>
      <c r="E61" s="130">
        <f>SUM(E56:E60)</f>
        <v>3008.32</v>
      </c>
      <c r="F61" s="130">
        <f>SUM(F56:F60)</f>
        <v>0</v>
      </c>
      <c r="G61" s="130">
        <f>SUM(G56:G60)</f>
        <v>109.25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1676136.55</v>
      </c>
      <c r="D62" s="22">
        <f>D55+D61</f>
        <v>23794.52</v>
      </c>
      <c r="E62" s="22">
        <f>E55+E61</f>
        <v>3008.32</v>
      </c>
      <c r="F62" s="22">
        <f>F55+F61</f>
        <v>0</v>
      </c>
      <c r="G62" s="22">
        <f>G55+G61</f>
        <v>109.25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493518.4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362390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427.6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2228.23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858564.23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7977.63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982.69</v>
      </c>
      <c r="E76" s="95">
        <f>SUM('DOE25'!H130:H134)</f>
        <v>25287.7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7977.63</v>
      </c>
      <c r="D77" s="130">
        <f>SUM(D71:D76)</f>
        <v>982.69</v>
      </c>
      <c r="E77" s="130">
        <f>SUM(E71:E76)</f>
        <v>25287.7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866541.86</v>
      </c>
      <c r="D80" s="130">
        <f>SUM(D78:D79)+D77+D69</f>
        <v>982.69</v>
      </c>
      <c r="E80" s="130">
        <f>SUM(E78:E79)+E77+E69</f>
        <v>25287.7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50060.65</v>
      </c>
      <c r="D87" s="95">
        <f>SUM('DOE25'!G152:G160)</f>
        <v>43787.21</v>
      </c>
      <c r="E87" s="95">
        <f>SUM('DOE25'!H152:H160)</f>
        <v>103474.90000000001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419.5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50480.15</v>
      </c>
      <c r="D90" s="131">
        <f>SUM(D84:D89)</f>
        <v>43787.21</v>
      </c>
      <c r="E90" s="131">
        <f>SUM(E84:E89)</f>
        <v>103474.90000000001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28000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28000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2593158.56</v>
      </c>
      <c r="D103" s="86">
        <f>D62+D80+D90+D102</f>
        <v>96564.42</v>
      </c>
      <c r="E103" s="86">
        <f>E62+E80+E90+E102</f>
        <v>131770.92000000001</v>
      </c>
      <c r="F103" s="86">
        <f>F62+F80+F90+F102</f>
        <v>0</v>
      </c>
      <c r="G103" s="86">
        <f>G62+G80+G102</f>
        <v>109.25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1266239.2699999998</v>
      </c>
      <c r="D108" s="24" t="s">
        <v>289</v>
      </c>
      <c r="E108" s="95">
        <f>('DOE25'!L275)+('DOE25'!L294)+('DOE25'!L313)</f>
        <v>110915.42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254198.71000000002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35692.800000000003</v>
      </c>
      <c r="D111" s="24" t="s">
        <v>289</v>
      </c>
      <c r="E111" s="95">
        <f>+('DOE25'!L278)+('DOE25'!L297)+('DOE25'!L316)</f>
        <v>2329.2799999999997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1556130.7799999998</v>
      </c>
      <c r="D114" s="86">
        <f>SUM(D108:D113)</f>
        <v>0</v>
      </c>
      <c r="E114" s="86">
        <f>SUM(E108:E113)</f>
        <v>113244.7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248047.94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127480.47000000002</v>
      </c>
      <c r="D118" s="24" t="s">
        <v>289</v>
      </c>
      <c r="E118" s="95">
        <f>+('DOE25'!L281)+('DOE25'!L300)+('DOE25'!L319)</f>
        <v>16825.439999999999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88955.71</v>
      </c>
      <c r="D119" s="24" t="s">
        <v>289</v>
      </c>
      <c r="E119" s="95">
        <f>+('DOE25'!L282)+('DOE25'!L301)+('DOE25'!L320)</f>
        <v>1905.24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170191.98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321997.58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47971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96560.01999999999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1004644.6800000002</v>
      </c>
      <c r="D127" s="86">
        <f>SUM(D117:D126)</f>
        <v>96560.01999999999</v>
      </c>
      <c r="E127" s="86">
        <f>SUM(E117:E126)</f>
        <v>18730.68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28000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109.25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-109.25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28000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2588775.46</v>
      </c>
      <c r="D144" s="86">
        <f>(D114+D127+D143)</f>
        <v>96560.01999999999</v>
      </c>
      <c r="E144" s="86">
        <f>(E114+E127+E143)</f>
        <v>131975.38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A6" sqref="A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Ashland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16590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16590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1377155</v>
      </c>
      <c r="D10" s="182">
        <f>ROUND((C10/$C$28)*100,1)</f>
        <v>49.8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254199</v>
      </c>
      <c r="D11" s="182">
        <f>ROUND((C11/$C$28)*100,1)</f>
        <v>9.1999999999999993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38022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248048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144306</v>
      </c>
      <c r="D16" s="182">
        <f t="shared" si="0"/>
        <v>5.2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90861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170192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321998</v>
      </c>
      <c r="D20" s="182">
        <f t="shared" si="0"/>
        <v>11.6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47971</v>
      </c>
      <c r="D21" s="182">
        <f t="shared" si="0"/>
        <v>1.7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72765.48</v>
      </c>
      <c r="D27" s="182">
        <f t="shared" si="0"/>
        <v>2.6</v>
      </c>
    </row>
    <row r="28" spans="1:4" x14ac:dyDescent="0.2">
      <c r="B28" s="187" t="s">
        <v>723</v>
      </c>
      <c r="C28" s="180">
        <f>SUM(C10:C27)</f>
        <v>2765517.48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2765517.48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1673852</v>
      </c>
      <c r="D35" s="182">
        <f t="shared" ref="D35:D40" si="1">ROUND((C35/$C$41)*100,1)</f>
        <v>60.4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5402.1200000001118</v>
      </c>
      <c r="D36" s="182">
        <f t="shared" si="1"/>
        <v>0.2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856336</v>
      </c>
      <c r="D37" s="182">
        <f t="shared" si="1"/>
        <v>30.9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36476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197742</v>
      </c>
      <c r="D39" s="182">
        <f t="shared" si="1"/>
        <v>7.1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2769808.12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Ashland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2012-09-10T17:44:26Z</cp:lastPrinted>
  <dcterms:created xsi:type="dcterms:W3CDTF">1997-12-04T19:04:30Z</dcterms:created>
  <dcterms:modified xsi:type="dcterms:W3CDTF">2012-11-28T13:33:40Z</dcterms:modified>
</cp:coreProperties>
</file>