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03" i="1" l="1"/>
  <c r="H239" i="1" l="1"/>
  <c r="H221" i="1"/>
  <c r="H197" i="1"/>
  <c r="H520" i="1" l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28" i="1" s="1"/>
  <c r="L239" i="1"/>
  <c r="D39" i="13"/>
  <c r="F13" i="13"/>
  <c r="G13" i="13"/>
  <c r="L205" i="1"/>
  <c r="L223" i="1"/>
  <c r="L241" i="1"/>
  <c r="E13" i="13" s="1"/>
  <c r="C13" i="13" s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C108" i="2" s="1"/>
  <c r="L233" i="1"/>
  <c r="C109" i="2" s="1"/>
  <c r="L234" i="1"/>
  <c r="C110" i="2" s="1"/>
  <c r="L235" i="1"/>
  <c r="C111" i="2" s="1"/>
  <c r="F6" i="13"/>
  <c r="G6" i="13"/>
  <c r="L201" i="1"/>
  <c r="L219" i="1"/>
  <c r="D6" i="13" s="1"/>
  <c r="C6" i="13" s="1"/>
  <c r="L237" i="1"/>
  <c r="C117" i="2" s="1"/>
  <c r="F7" i="13"/>
  <c r="G7" i="13"/>
  <c r="L202" i="1"/>
  <c r="L220" i="1"/>
  <c r="L238" i="1"/>
  <c r="C118" i="2" s="1"/>
  <c r="F12" i="13"/>
  <c r="G12" i="13"/>
  <c r="L204" i="1"/>
  <c r="L222" i="1"/>
  <c r="L240" i="1"/>
  <c r="C120" i="2" s="1"/>
  <c r="F14" i="13"/>
  <c r="G14" i="13"/>
  <c r="L206" i="1"/>
  <c r="L224" i="1"/>
  <c r="L242" i="1"/>
  <c r="D14" i="13" s="1"/>
  <c r="C14" i="13" s="1"/>
  <c r="F15" i="13"/>
  <c r="G15" i="13"/>
  <c r="L207" i="1"/>
  <c r="G648" i="1" s="1"/>
  <c r="L225" i="1"/>
  <c r="G649" i="1" s="1"/>
  <c r="L243" i="1"/>
  <c r="G650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K308" i="1"/>
  <c r="K327" i="1"/>
  <c r="G31" i="13"/>
  <c r="G33" i="13" s="1"/>
  <c r="L275" i="1"/>
  <c r="E108" i="2" s="1"/>
  <c r="L276" i="1"/>
  <c r="E109" i="2" s="1"/>
  <c r="L277" i="1"/>
  <c r="L278" i="1"/>
  <c r="L280" i="1"/>
  <c r="E117" i="2" s="1"/>
  <c r="L281" i="1"/>
  <c r="E118" i="2" s="1"/>
  <c r="L282" i="1"/>
  <c r="E119" i="2" s="1"/>
  <c r="L283" i="1"/>
  <c r="E120" i="2" s="1"/>
  <c r="L284" i="1"/>
  <c r="E121" i="2" s="1"/>
  <c r="L285" i="1"/>
  <c r="E122" i="2" s="1"/>
  <c r="L286" i="1"/>
  <c r="E123" i="2" s="1"/>
  <c r="L287" i="1"/>
  <c r="L294" i="1"/>
  <c r="L295" i="1"/>
  <c r="L296" i="1"/>
  <c r="E110" i="2" s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A22" i="12" s="1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5" i="10"/>
  <c r="C16" i="10"/>
  <c r="C17" i="10"/>
  <c r="C18" i="10"/>
  <c r="C19" i="10"/>
  <c r="C20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F660" i="1"/>
  <c r="G660" i="1"/>
  <c r="H660" i="1"/>
  <c r="F661" i="1"/>
  <c r="I668" i="1"/>
  <c r="C6" i="10"/>
  <c r="C5" i="10"/>
  <c r="C4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E111" i="2"/>
  <c r="C112" i="2"/>
  <c r="E112" i="2"/>
  <c r="C113" i="2"/>
  <c r="E113" i="2"/>
  <c r="D114" i="2"/>
  <c r="F114" i="2"/>
  <c r="G114" i="2"/>
  <c r="C122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H643" i="1" s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44" i="1" s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J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G644" i="1"/>
  <c r="H644" i="1"/>
  <c r="G651" i="1"/>
  <c r="H651" i="1"/>
  <c r="J651" i="1"/>
  <c r="G652" i="1"/>
  <c r="H652" i="1"/>
  <c r="J652" i="1" s="1"/>
  <c r="G653" i="1"/>
  <c r="H653" i="1"/>
  <c r="J653" i="1" s="1"/>
  <c r="H654" i="1"/>
  <c r="J351" i="1"/>
  <c r="F191" i="1"/>
  <c r="L255" i="1"/>
  <c r="G163" i="2"/>
  <c r="G159" i="2"/>
  <c r="C18" i="2"/>
  <c r="F31" i="2"/>
  <c r="C26" i="10"/>
  <c r="L327" i="1"/>
  <c r="L350" i="1"/>
  <c r="A31" i="12"/>
  <c r="C69" i="2"/>
  <c r="A40" i="12"/>
  <c r="G8" i="2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G158" i="2"/>
  <c r="C90" i="2"/>
  <c r="G80" i="2"/>
  <c r="F77" i="2"/>
  <c r="F80" i="2" s="1"/>
  <c r="F61" i="2"/>
  <c r="F62" i="2" s="1"/>
  <c r="D31" i="2"/>
  <c r="C77" i="2"/>
  <c r="D49" i="2"/>
  <c r="D50" i="2" s="1"/>
  <c r="G156" i="2"/>
  <c r="F49" i="2"/>
  <c r="F50" i="2" s="1"/>
  <c r="F18" i="2"/>
  <c r="G162" i="2"/>
  <c r="G160" i="2"/>
  <c r="G157" i="2"/>
  <c r="G155" i="2"/>
  <c r="E143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J616" i="1"/>
  <c r="E8" i="13" l="1"/>
  <c r="C8" i="13" s="1"/>
  <c r="J649" i="1"/>
  <c r="G661" i="1"/>
  <c r="J648" i="1"/>
  <c r="H646" i="1"/>
  <c r="K256" i="1"/>
  <c r="K270" i="1" s="1"/>
  <c r="I256" i="1"/>
  <c r="I270" i="1" s="1"/>
  <c r="G256" i="1"/>
  <c r="G270" i="1" s="1"/>
  <c r="F256" i="1"/>
  <c r="F270" i="1" s="1"/>
  <c r="I337" i="1"/>
  <c r="I351" i="1" s="1"/>
  <c r="K337" i="1"/>
  <c r="K351" i="1" s="1"/>
  <c r="C119" i="2"/>
  <c r="C121" i="2"/>
  <c r="D12" i="13"/>
  <c r="C12" i="13" s="1"/>
  <c r="L528" i="1"/>
  <c r="L523" i="1"/>
  <c r="L544" i="1" s="1"/>
  <c r="C21" i="10"/>
  <c r="E114" i="2"/>
  <c r="L289" i="1"/>
  <c r="F659" i="1" s="1"/>
  <c r="F663" i="1" s="1"/>
  <c r="C123" i="2"/>
  <c r="H661" i="1"/>
  <c r="I661" i="1" s="1"/>
  <c r="C13" i="10"/>
  <c r="C12" i="10"/>
  <c r="C114" i="2"/>
  <c r="C11" i="10"/>
  <c r="C10" i="10"/>
  <c r="L246" i="1"/>
  <c r="H659" i="1" s="1"/>
  <c r="H663" i="1" s="1"/>
  <c r="J641" i="1"/>
  <c r="F139" i="1"/>
  <c r="C80" i="2"/>
  <c r="E77" i="2"/>
  <c r="E80" i="2" s="1"/>
  <c r="F103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C7" i="10"/>
  <c r="I168" i="1"/>
  <c r="H168" i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D103" i="2"/>
  <c r="J637" i="1"/>
  <c r="J621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C39" i="10"/>
  <c r="H192" i="1"/>
  <c r="G628" i="1" s="1"/>
  <c r="J628" i="1" s="1"/>
  <c r="L564" i="1"/>
  <c r="L570" i="1" s="1"/>
  <c r="G544" i="1"/>
  <c r="H544" i="1"/>
  <c r="K550" i="1"/>
  <c r="F143" i="2"/>
  <c r="F144" i="2" s="1"/>
  <c r="C127" i="2" l="1"/>
  <c r="H647" i="1"/>
  <c r="J647" i="1" s="1"/>
  <c r="E144" i="2"/>
  <c r="L256" i="1"/>
  <c r="L270" i="1" s="1"/>
  <c r="G631" i="1" s="1"/>
  <c r="J631" i="1" s="1"/>
  <c r="C28" i="10"/>
  <c r="D22" i="10" s="1"/>
  <c r="K551" i="1"/>
  <c r="H666" i="1"/>
  <c r="H671" i="1"/>
  <c r="F192" i="1"/>
  <c r="G626" i="1" s="1"/>
  <c r="J626" i="1" s="1"/>
  <c r="D26" i="10"/>
  <c r="D19" i="10"/>
  <c r="D18" i="10"/>
  <c r="D16" i="10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G630" i="1"/>
  <c r="J630" i="1" s="1"/>
  <c r="G645" i="1"/>
  <c r="G625" i="1"/>
  <c r="J51" i="1"/>
  <c r="H620" i="1" s="1"/>
  <c r="J620" i="1" s="1"/>
  <c r="C41" i="10"/>
  <c r="D39" i="10" s="1"/>
  <c r="D15" i="10" l="1"/>
  <c r="D27" i="10"/>
  <c r="D25" i="10"/>
  <c r="D23" i="10"/>
  <c r="D10" i="10"/>
  <c r="D11" i="10"/>
  <c r="D21" i="10"/>
  <c r="D17" i="10"/>
  <c r="D20" i="10"/>
  <c r="D24" i="10"/>
  <c r="D12" i="10"/>
  <c r="C30" i="10"/>
  <c r="D13" i="10"/>
  <c r="D28" i="10" s="1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41" i="10" l="1"/>
  <c r="I666" i="1"/>
  <c r="I671" i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<sst xmlns="http://schemas.openxmlformats.org/spreadsheetml/2006/main" count="3943" uniqueCount="910">
  <si>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</si>
  <si>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</si>
  <si>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</si>
  <si>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</si>
  <si>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</si>
  <si>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</si>
  <si>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</si>
  <si>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</si>
  <si>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</si>
  <si>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</si>
  <si>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</si>
  <si>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</si>
  <si>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</si>
  <si>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</si>
  <si>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</si>
  <si>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</si>
  <si>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</si>
  <si>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</si>
  <si>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</si>
  <si>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</si>
  <si>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</si>
  <si>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</si>
  <si>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</si>
  <si>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</si>
  <si>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</si>
  <si>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</si>
  <si>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</si>
  <si>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</si>
  <si>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</si>
  <si>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</si>
  <si>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</si>
  <si>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</si>
  <si>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</si>
  <si>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</si>
  <si>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</si>
  <si>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</si>
  <si>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</si>
  <si>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</si>
  <si>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</si>
  <si>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</si>
  <si>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</si>
  <si>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</si>
  <si>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</si>
  <si>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</si>
  <si>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</si>
  <si>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</si>
  <si>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</si>
  <si>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</si>
  <si>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</si>
  <si>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</si>
  <si>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</si>
  <si>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</si>
  <si>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</si>
  <si>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</si>
  <si>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</si>
  <si>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</si>
  <si>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</si>
  <si>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</si>
  <si>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</si>
  <si>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</si>
  <si>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</si>
  <si>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</si>
  <si>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</si>
  <si>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</si>
  <si>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</si>
  <si>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</si>
  <si>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</si>
  <si>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</si>
  <si>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</si>
  <si>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</si>
  <si>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</si>
  <si>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</si>
  <si>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</si>
  <si>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</si>
  <si>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</si>
  <si>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</si>
  <si>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</si>
  <si>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</si>
  <si>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</si>
  <si>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</si>
  <si>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</si>
  <si>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</si>
  <si>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</si>
  <si>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</si>
  <si>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</si>
  <si>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</si>
  <si>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</si>
  <si>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</si>
  <si>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</si>
  <si>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</si>
  <si>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</si>
  <si>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</si>
  <si>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</si>
  <si>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</si>
  <si>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</si>
  <si>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</si>
  <si>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</si>
  <si>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</si>
  <si>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</si>
  <si>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</si>
  <si>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</si>
  <si>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</si>
  <si>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</si>
  <si>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</si>
  <si>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</si>
  <si>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</si>
  <si>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</si>
  <si>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</si>
  <si>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</si>
  <si>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</si>
  <si>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</si>
  <si>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</si>
  <si>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</si>
  <si>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</si>
  <si>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</si>
  <si>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</si>
  <si>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</si>
  <si>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</si>
  <si>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</si>
  <si>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</si>
  <si>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</si>
  <si>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</si>
  <si>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</si>
  <si>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</si>
  <si>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</si>
  <si>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</si>
  <si>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</si>
  <si>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</si>
  <si>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</si>
  <si>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</si>
  <si>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</si>
  <si>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</si>
  <si>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</si>
  <si>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</si>
  <si>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</si>
  <si>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</si>
  <si>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</si>
  <si>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</si>
  <si>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</si>
  <si>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</si>
  <si>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</si>
  <si>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</si>
  <si>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</si>
  <si>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</si>
  <si>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</si>
  <si>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</si>
  <si>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</si>
  <si>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</si>
  <si>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</si>
  <si>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</si>
  <si>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</si>
  <si>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</si>
  <si>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</si>
  <si>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</si>
  <si>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</si>
  <si>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</si>
  <si>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</si>
  <si>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</si>
  <si>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</si>
  <si>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</si>
  <si>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</si>
  <si>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</si>
  <si>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</si>
  <si>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</si>
  <si>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</si>
  <si>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</si>
  <si>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</si>
  <si>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</si>
  <si>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</si>
  <si>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</si>
  <si>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</si>
  <si>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</si>
  <si>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</si>
  <si>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</si>
  <si>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</si>
  <si>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</si>
  <si>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</si>
  <si>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</si>
  <si>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</si>
  <si>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</si>
  <si>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</si>
  <si>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</si>
  <si>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</si>
  <si>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</si>
  <si>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</si>
  <si>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</si>
  <si>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</si>
  <si>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</si>
  <si>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</si>
  <si>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</si>
  <si>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</si>
  <si>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</si>
  <si>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</si>
  <si>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</si>
  <si>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</si>
  <si>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</si>
  <si>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</si>
  <si>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</si>
  <si>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</si>
  <si>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</si>
  <si>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</si>
  <si>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</si>
  <si>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</si>
  <si>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</si>
  <si>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</si>
  <si>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</si>
  <si>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</si>
  <si>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</si>
  <si>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</si>
  <si>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</si>
  <si>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</si>
  <si>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</si>
  <si>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</si>
  <si>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</si>
  <si>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</si>
  <si>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</si>
  <si>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</si>
  <si>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</si>
  <si>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</si>
  <si>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</si>
  <si>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</si>
  <si>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</si>
  <si>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</si>
  <si>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</si>
  <si>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</si>
  <si>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</si>
  <si>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</si>
  <si>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</si>
  <si>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</si>
  <si>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</si>
  <si>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</si>
  <si>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</si>
  <si>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</si>
  <si>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</si>
  <si>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</si>
  <si>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</si>
  <si>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</si>
  <si>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</si>
  <si>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</si>
  <si>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</si>
  <si>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</si>
  <si>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</si>
  <si>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</si>
  <si>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</si>
  <si>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</si>
  <si>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</si>
  <si>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</si>
  <si>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</si>
  <si>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</si>
  <si>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</si>
  <si>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</si>
  <si>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</si>
  <si>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</si>
  <si>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</si>
  <si>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</si>
  <si>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</si>
  <si>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</si>
  <si>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</si>
  <si>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</si>
  <si>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</si>
  <si>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</si>
  <si>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</si>
  <si>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</si>
  <si>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</si>
  <si>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</si>
  <si>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</si>
  <si>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</si>
  <si>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</si>
  <si>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</si>
  <si>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</si>
  <si>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</si>
  <si>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</si>
  <si>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</si>
  <si>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</si>
  <si>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</si>
  <si>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</si>
  <si>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</si>
  <si>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</si>
  <si>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</si>
  <si>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</si>
  <si>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</si>
  <si>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</si>
  <si>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</si>
  <si>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</si>
  <si>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</si>
  <si>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</si>
  <si>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</si>
  <si>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</si>
  <si>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</si>
  <si>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</si>
  <si>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</si>
  <si>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</si>
  <si>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</si>
  <si>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</si>
  <si>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</si>
  <si>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</si>
  <si>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</si>
  <si>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</si>
  <si>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</si>
  <si>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</si>
  <si>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</si>
  <si>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</si>
  <si>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</si>
  <si>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</si>
  <si>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</si>
  <si>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</si>
  <si>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</si>
  <si>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</si>
  <si>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</si>
  <si>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</si>
  <si>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</si>
  <si>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</si>
  <si>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</si>
  <si>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</si>
  <si>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</si>
  <si>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</si>
  <si>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</si>
  <si>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</si>
  <si>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</si>
  <si>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</si>
  <si>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</si>
  <si>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</si>
  <si>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</si>
  <si>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</si>
  <si>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</si>
  <si>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</si>
  <si>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</si>
  <si>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</si>
  <si>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</si>
  <si>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</si>
  <si>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</si>
  <si>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</si>
  <si>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</si>
  <si>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</si>
  <si>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</si>
  <si>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</si>
  <si>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</si>
  <si>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</si>
  <si>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</si>
  <si>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</si>
  <si>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</si>
  <si>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</si>
  <si>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</si>
  <si>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</si>
  <si>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</si>
  <si>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</si>
  <si>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</si>
  <si>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</si>
  <si>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</si>
  <si>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</si>
  <si>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</si>
  <si>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</si>
  <si>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</si>
  <si>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</si>
  <si>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</si>
  <si>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</si>
  <si>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</si>
  <si>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</si>
  <si>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</si>
  <si>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</si>
  <si>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</si>
  <si>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</si>
  <si>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</si>
  <si>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</si>
  <si>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</si>
  <si>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</si>
  <si>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</si>
  <si>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</si>
  <si>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</si>
  <si>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</si>
  <si>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</si>
  <si>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</si>
  <si>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</si>
  <si>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</si>
  <si>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</si>
  <si>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</si>
  <si>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</si>
  <si>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</si>
  <si>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</si>
  <si>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</si>
  <si>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</si>
  <si>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</si>
  <si>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</si>
  <si>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</si>
  <si>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</si>
  <si>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</si>
  <si>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</si>
  <si>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</si>
  <si>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</si>
  <si>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</si>
  <si>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</si>
  <si>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</si>
  <si>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</si>
  <si>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</si>
  <si>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</si>
  <si>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</si>
  <si>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</si>
  <si>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</si>
  <si>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</si>
  <si>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</si>
  <si>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</si>
  <si>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</si>
  <si>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</si>
  <si>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</si>
  <si>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</si>
  <si>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</si>
  <si>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</si>
  <si>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</si>
  <si>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</si>
  <si>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</si>
  <si>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</si>
  <si>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</si>
  <si>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</si>
  <si>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</si>
  <si>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</si>
  <si>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</si>
  <si>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</si>
  <si>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</si>
  <si>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</si>
  <si>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</si>
  <si>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</si>
  <si>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</si>
  <si>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</si>
  <si>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</si>
  <si>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</si>
  <si>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</si>
  <si>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</si>
  <si>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</si>
  <si>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</si>
  <si>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</si>
  <si>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</si>
  <si>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</si>
  <si>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</si>
  <si>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</si>
  <si>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</si>
  <si>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</si>
  <si>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</si>
  <si>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</si>
  <si>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</si>
  <si>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</si>
  <si>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</si>
  <si>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</si>
  <si>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</si>
  <si>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</si>
  <si>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</si>
  <si>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</si>
  <si>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</si>
  <si>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</si>
  <si>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</si>
  <si>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</si>
  <si>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</si>
  <si>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</si>
  <si>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</si>
  <si>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</si>
  <si>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</si>
  <si>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</si>
  <si>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</si>
  <si>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</si>
  <si>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</si>
  <si>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</si>
  <si>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</si>
  <si>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</si>
  <si>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</si>
  <si>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</si>
  <si>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</si>
  <si>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</si>
  <si>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</si>
  <si>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</si>
  <si>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</si>
  <si>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</si>
  <si>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</si>
  <si>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</si>
  <si>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</si>
  <si>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</si>
  <si>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</si>
  <si>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</si>
  <si>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</si>
  <si>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</si>
  <si>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</si>
  <si>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</si>
  <si>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</si>
  <si>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</si>
  <si>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</si>
  <si>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</si>
  <si>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</si>
  <si>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</si>
  <si>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</si>
  <si>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</si>
  <si>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</si>
  <si>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</si>
  <si>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</si>
  <si>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</si>
  <si>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</si>
  <si>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</si>
  <si>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</si>
  <si>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</si>
  <si>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</si>
  <si>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</si>
  <si>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</si>
  <si>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</si>
  <si>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</si>
  <si>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</si>
  <si>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</si>
  <si>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</si>
  <si>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</si>
  <si>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</si>
  <si>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</si>
  <si>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</si>
  <si>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</si>
  <si>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</si>
  <si>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</si>
  <si>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</si>
  <si>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</si>
  <si>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</si>
  <si>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</si>
  <si>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</si>
  <si>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</si>
  <si>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</si>
  <si>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</si>
  <si>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</si>
  <si>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</si>
  <si>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</si>
  <si>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</si>
  <si>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</si>
  <si>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</si>
  <si>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</si>
  <si>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</si>
  <si>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</si>
  <si>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</si>
  <si>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</si>
  <si>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</si>
  <si>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</si>
  <si>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</si>
  <si>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</si>
  <si>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</si>
  <si>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</si>
  <si>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</si>
  <si>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</si>
  <si>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</si>
  <si>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</si>
  <si>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</si>
  <si>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</si>
  <si>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</si>
  <si>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</si>
  <si>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</si>
  <si>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</si>
  <si>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</si>
  <si>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</si>
  <si>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</si>
  <si>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</si>
  <si>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</si>
  <si>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</si>
  <si>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</si>
  <si>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</si>
  <si>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</si>
  <si>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</si>
  <si>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</si>
  <si>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</si>
  <si>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</si>
  <si>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</si>
  <si>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</si>
  <si>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</si>
  <si>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</si>
  <si>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</si>
  <si>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</si>
  <si>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</si>
  <si>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</si>
  <si>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</si>
  <si>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</si>
  <si>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</si>
  <si>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</si>
  <si>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</si>
  <si>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</si>
  <si>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</si>
  <si>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</si>
  <si>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</si>
  <si>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</si>
  <si>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</si>
  <si>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</si>
  <si>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</si>
  <si>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</si>
  <si>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</si>
  <si>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</si>
  <si>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</si>
  <si>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</si>
  <si>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</si>
  <si>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</si>
  <si>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</si>
  <si>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</si>
  <si>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</si>
  <si>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</si>
  <si>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</si>
  <si>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</si>
  <si>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</si>
  <si>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</si>
  <si>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</si>
  <si>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</si>
  <si>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</si>
  <si>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</si>
  <si>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</si>
  <si>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</si>
  <si>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</si>
  <si>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</si>
  <si>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</si>
  <si>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</si>
  <si>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</si>
  <si>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</si>
  <si>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</si>
  <si>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</si>
  <si>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</si>
  <si>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</si>
  <si>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</si>
  <si>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</si>
  <si>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</si>
  <si>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</si>
  <si>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</si>
  <si>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</si>
  <si>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</si>
  <si>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</si>
  <si>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</si>
  <si>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</si>
  <si>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</si>
  <si>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</si>
  <si>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</si>
  <si>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</si>
  <si>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</si>
  <si>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</si>
  <si>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</si>
  <si>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</si>
  <si>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</si>
  <si>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</si>
  <si>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</si>
  <si>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</si>
  <si>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</si>
  <si>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</si>
  <si>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</si>
  <si>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</si>
  <si>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</si>
  <si>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</si>
  <si>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</si>
  <si>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</si>
  <si>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</si>
  <si>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</si>
  <si>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</si>
  <si>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</si>
  <si>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</si>
  <si>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</si>
  <si>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</si>
  <si>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</si>
  <si>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</si>
  <si>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</si>
  <si>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</si>
  <si>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</si>
  <si>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</si>
  <si>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</si>
  <si>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</si>
  <si>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</si>
  <si>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</si>
  <si>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</si>
  <si>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</si>
  <si>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</si>
  <si>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</si>
  <si>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</si>
  <si>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</si>
  <si>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</si>
  <si>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</si>
  <si>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</si>
  <si>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</si>
  <si>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</si>
  <si>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</si>
  <si>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</si>
  <si>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</si>
  <si>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</si>
  <si>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</si>
  <si>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</si>
  <si>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</si>
  <si>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</si>
  <si>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</si>
  <si>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</si>
  <si>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</si>
  <si>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</si>
  <si>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</si>
  <si>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</si>
  <si>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</si>
  <si>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</si>
  <si>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</si>
  <si>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</si>
  <si>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</si>
  <si>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</si>
  <si>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</si>
  <si>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</si>
  <si>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</si>
  <si>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</si>
  <si>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</si>
  <si>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</si>
  <si>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</si>
  <si>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</si>
  <si>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</si>
  <si>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</si>
  <si>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</si>
  <si>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</si>
  <si>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</si>
  <si>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</si>
  <si>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</si>
  <si>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</si>
  <si>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</si>
  <si>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</si>
  <si>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</si>
  <si>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</si>
  <si>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</si>
  <si>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</si>
  <si>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</si>
  <si>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</si>
  <si>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</si>
  <si>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</si>
  <si>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</si>
  <si>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</si>
  <si>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</si>
  <si>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</si>
  <si>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</si>
  <si>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</si>
  <si>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</si>
  <si>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</si>
  <si>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</si>
  <si>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</si>
  <si>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</si>
  <si>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</si>
  <si>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</si>
  <si>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</si>
  <si>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</si>
  <si>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</si>
  <si>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</si>
  <si>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</si>
  <si>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</si>
  <si>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</si>
  <si>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</si>
  <si>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</si>
  <si>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</si>
  <si>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</si>
  <si>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</si>
  <si>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</si>
  <si>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</si>
  <si>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</si>
  <si>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</si>
  <si>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</si>
  <si>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</si>
  <si>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</si>
  <si>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</si>
  <si>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</si>
  <si>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</si>
  <si>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</si>
  <si>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</si>
  <si>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</si>
  <si>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</si>
  <si>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</si>
  <si>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</si>
  <si>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</si>
  <si>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</si>
  <si>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</si>
  <si>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</si>
  <si>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</si>
  <si>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</si>
  <si>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</si>
  <si>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</si>
  <si>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</si>
  <si>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</si>
  <si>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</si>
  <si>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</si>
  <si>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</si>
  <si>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</si>
  <si>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</si>
  <si>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</si>
  <si>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</si>
  <si>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</si>
  <si>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</si>
  <si>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</si>
  <si>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</si>
  <si>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</si>
  <si>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</si>
  <si>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</si>
  <si>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</si>
  <si>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</si>
  <si>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</si>
  <si>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</si>
  <si>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</si>
  <si>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</si>
  <si>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</si>
  <si>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</si>
  <si>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</si>
  <si>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</si>
  <si>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</si>
  <si>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</si>
  <si>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</si>
  <si>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</si>
  <si>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</si>
  <si>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</si>
  <si>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</si>
  <si>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</si>
  <si>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</si>
  <si>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</si>
  <si>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</si>
  <si>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</si>
  <si>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</si>
  <si>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</si>
  <si>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</si>
  <si>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</si>
  <si>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</si>
  <si>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</si>
  <si>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</si>
  <si>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</si>
  <si>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</si>
  <si>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</si>
  <si>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</si>
  <si>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</si>
  <si>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</si>
  <si>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</si>
  <si>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</si>
  <si>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</si>
  <si>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</si>
  <si>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</si>
  <si>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</si>
  <si>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</si>
  <si>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</si>
  <si>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</si>
  <si>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</si>
  <si>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</si>
  <si>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</si>
  <si>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</si>
  <si>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</si>
  <si>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</si>
  <si>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</si>
  <si>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</si>
  <si>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</si>
  <si>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</si>
  <si>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</si>
  <si>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</si>
  <si>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</si>
  <si>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</si>
  <si>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</si>
  <si>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</si>
  <si>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</si>
  <si>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</si>
  <si>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</si>
  <si>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</si>
  <si>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</si>
  <si>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</si>
  <si>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</si>
  <si>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</si>
  <si>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</si>
  <si>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</si>
  <si>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</si>
  <si>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</si>
  <si>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</si>
  <si>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</si>
  <si>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</si>
  <si>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</si>
  <si>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</si>
  <si>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</si>
  <si>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</si>
  <si>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</si>
  <si>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</si>
  <si>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</si>
  <si>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</si>
  <si>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</si>
  <si>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</si>
  <si>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</si>
  <si>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</si>
  <si>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</si>
  <si>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</si>
  <si>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</si>
  <si>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</si>
  <si>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</si>
  <si>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</si>
  <si>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</si>
  <si>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</si>
  <si>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</si>
  <si>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</si>
  <si>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</si>
  <si>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</si>
  <si>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</si>
  <si>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</si>
  <si>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</si>
  <si>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</si>
  <si>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</si>
  <si>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</si>
  <si>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</si>
  <si>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</si>
  <si>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</si>
  <si>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</si>
  <si>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</si>
  <si>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</si>
  <si>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</si>
  <si>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</si>
  <si>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</si>
  <si>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</si>
  <si>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</si>
  <si>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</si>
  <si>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</si>
  <si>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</si>
  <si>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</si>
  <si>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</si>
  <si>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</si>
  <si>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</si>
  <si>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</si>
  <si>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</si>
  <si>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</si>
  <si>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</si>
  <si>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</si>
  <si>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</si>
  <si>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BENTON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</si>
</sst>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topLeftCell="A9" zoomScale="80" zoomScaleNormal="80" workbookViewId="0">
      <selection activeCell="H541" sqref="H54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47</v>
      </c>
      <c r="C2" s="21">
        <v>47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41548.550000000003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54864.7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3267.23</v>
      </c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44815.780000000006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54864.7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2427.1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2427.1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15000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54864.7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27388.68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42388.68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54864.7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44815.78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54864.7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300003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300003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24.83</v>
      </c>
      <c r="G95" s="18"/>
      <c r="H95" s="18"/>
      <c r="I95" s="18"/>
      <c r="J95" s="18">
        <v>110.67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0.1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24.93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110.67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300027.93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110.67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120084.95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62436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104.05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182625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2108.77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128.41999999999999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2237.19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184862.19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16144.37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3857.56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20001.93</v>
      </c>
      <c r="G161" s="41">
        <f>SUM(G149:G160)</f>
        <v>0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16785.77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36787.699999999997</v>
      </c>
      <c r="G168" s="41">
        <f>G146+G161+SUM(G162:G167)</f>
        <v>0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521677.82</v>
      </c>
      <c r="G192" s="47">
        <f>G111+G139+G168+G191</f>
        <v>0</v>
      </c>
      <c r="H192" s="47">
        <f>H111+H139+H168+H191</f>
        <v>0</v>
      </c>
      <c r="I192" s="47">
        <f>I111+I139+I168+I191</f>
        <v>0</v>
      </c>
      <c r="J192" s="47">
        <f>J111+J139+J191</f>
        <v>110.67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>
        <v>117278.1</v>
      </c>
      <c r="I196" s="18"/>
      <c r="J196" s="18"/>
      <c r="K196" s="18"/>
      <c r="L196" s="19">
        <f>SUM(F196:K196)</f>
        <v>117278.1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>
        <f>1543.56+24235.05</f>
        <v>25778.61</v>
      </c>
      <c r="I197" s="18"/>
      <c r="J197" s="18"/>
      <c r="K197" s="18"/>
      <c r="L197" s="19">
        <f>SUM(F197:K197)</f>
        <v>25778.61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>
        <v>717.34</v>
      </c>
      <c r="I199" s="18"/>
      <c r="J199" s="18"/>
      <c r="K199" s="18"/>
      <c r="L199" s="19">
        <f>SUM(F199:K199)</f>
        <v>717.34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>
        <v>5117.45</v>
      </c>
      <c r="I201" s="18"/>
      <c r="J201" s="18"/>
      <c r="K201" s="18"/>
      <c r="L201" s="19">
        <f t="shared" ref="L201:L207" si="0">SUM(F201:K201)</f>
        <v>5117.45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264.48</v>
      </c>
      <c r="G203" s="18">
        <v>118.25</v>
      </c>
      <c r="H203" s="18">
        <f>4715.68+845.34</f>
        <v>5561.02</v>
      </c>
      <c r="I203" s="18">
        <v>1.6</v>
      </c>
      <c r="J203" s="18"/>
      <c r="K203" s="18">
        <v>251.7</v>
      </c>
      <c r="L203" s="19">
        <f t="shared" si="0"/>
        <v>6197.05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7698.81</v>
      </c>
      <c r="I207" s="18"/>
      <c r="J207" s="18"/>
      <c r="K207" s="18"/>
      <c r="L207" s="19">
        <f t="shared" si="0"/>
        <v>7698.81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264.48</v>
      </c>
      <c r="G210" s="41">
        <f t="shared" si="1"/>
        <v>118.25</v>
      </c>
      <c r="H210" s="41">
        <f t="shared" si="1"/>
        <v>162151.33000000002</v>
      </c>
      <c r="I210" s="41">
        <f t="shared" si="1"/>
        <v>1.6</v>
      </c>
      <c r="J210" s="41">
        <f t="shared" si="1"/>
        <v>0</v>
      </c>
      <c r="K210" s="41">
        <f t="shared" si="1"/>
        <v>251.7</v>
      </c>
      <c r="L210" s="41">
        <f t="shared" si="1"/>
        <v>162787.36000000002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146320.34</v>
      </c>
      <c r="I214" s="18"/>
      <c r="J214" s="18"/>
      <c r="K214" s="18"/>
      <c r="L214" s="19">
        <f>SUM(F214:K214)</f>
        <v>146320.34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v>26691.21</v>
      </c>
      <c r="I215" s="18"/>
      <c r="J215" s="18"/>
      <c r="K215" s="18"/>
      <c r="L215" s="19">
        <f>SUM(F215:K215)</f>
        <v>26691.21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>
        <v>2445.87</v>
      </c>
      <c r="I219" s="18"/>
      <c r="J219" s="18"/>
      <c r="K219" s="18"/>
      <c r="L219" s="19">
        <f t="shared" ref="L219:L225" si="2">SUM(F219:K219)</f>
        <v>2445.87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392.16</v>
      </c>
      <c r="G221" s="18">
        <v>177</v>
      </c>
      <c r="H221" s="18">
        <f>6992.24+1253.46</f>
        <v>8245.7000000000007</v>
      </c>
      <c r="I221" s="18">
        <v>2.37</v>
      </c>
      <c r="J221" s="18"/>
      <c r="K221" s="18">
        <v>373.22</v>
      </c>
      <c r="L221" s="19">
        <f t="shared" si="2"/>
        <v>9190.4500000000007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11263.52</v>
      </c>
      <c r="I225" s="18"/>
      <c r="J225" s="18"/>
      <c r="K225" s="18"/>
      <c r="L225" s="19">
        <f t="shared" si="2"/>
        <v>11263.52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392.16</v>
      </c>
      <c r="G228" s="41">
        <f>SUM(G214:G227)</f>
        <v>177</v>
      </c>
      <c r="H228" s="41">
        <f>SUM(H214:H227)</f>
        <v>194966.63999999998</v>
      </c>
      <c r="I228" s="41">
        <f>SUM(I214:I227)</f>
        <v>2.37</v>
      </c>
      <c r="J228" s="41">
        <f>SUM(J214:J227)</f>
        <v>0</v>
      </c>
      <c r="K228" s="41">
        <f t="shared" si="3"/>
        <v>373.22</v>
      </c>
      <c r="L228" s="41">
        <f t="shared" si="3"/>
        <v>195911.38999999998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88085.759999999995</v>
      </c>
      <c r="I232" s="18"/>
      <c r="J232" s="18"/>
      <c r="K232" s="18"/>
      <c r="L232" s="19">
        <f>SUM(F232:K232)</f>
        <v>88085.759999999995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28027.96</v>
      </c>
      <c r="I233" s="18"/>
      <c r="J233" s="18"/>
      <c r="K233" s="18"/>
      <c r="L233" s="19">
        <f>SUM(F233:K233)</f>
        <v>28027.96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14666</v>
      </c>
      <c r="I234" s="18"/>
      <c r="J234" s="18"/>
      <c r="K234" s="18"/>
      <c r="L234" s="19">
        <f>SUM(F234:K234)</f>
        <v>14666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255.36</v>
      </c>
      <c r="G239" s="18">
        <v>114.52</v>
      </c>
      <c r="H239" s="18">
        <f>4553.08+812.69</f>
        <v>5365.77</v>
      </c>
      <c r="I239" s="18">
        <v>1.54</v>
      </c>
      <c r="J239" s="18"/>
      <c r="K239" s="18">
        <v>243.03</v>
      </c>
      <c r="L239" s="19">
        <f t="shared" si="4"/>
        <v>5980.22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7765.89</v>
      </c>
      <c r="I243" s="18"/>
      <c r="J243" s="18"/>
      <c r="K243" s="18"/>
      <c r="L243" s="19">
        <f t="shared" si="4"/>
        <v>7765.89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255.36</v>
      </c>
      <c r="G246" s="41">
        <f t="shared" si="5"/>
        <v>114.52</v>
      </c>
      <c r="H246" s="41">
        <f t="shared" si="5"/>
        <v>143911.38</v>
      </c>
      <c r="I246" s="41">
        <f t="shared" si="5"/>
        <v>1.54</v>
      </c>
      <c r="J246" s="41">
        <f t="shared" si="5"/>
        <v>0</v>
      </c>
      <c r="K246" s="41">
        <f t="shared" si="5"/>
        <v>243.03</v>
      </c>
      <c r="L246" s="41">
        <f t="shared" si="5"/>
        <v>144525.83000000002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912.00000000000011</v>
      </c>
      <c r="G256" s="41">
        <f t="shared" si="8"/>
        <v>409.77</v>
      </c>
      <c r="H256" s="41">
        <f t="shared" si="8"/>
        <v>501029.35</v>
      </c>
      <c r="I256" s="41">
        <f t="shared" si="8"/>
        <v>5.51</v>
      </c>
      <c r="J256" s="41">
        <f t="shared" si="8"/>
        <v>0</v>
      </c>
      <c r="K256" s="41">
        <f t="shared" si="8"/>
        <v>867.95</v>
      </c>
      <c r="L256" s="41">
        <f t="shared" si="8"/>
        <v>503224.58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0</v>
      </c>
      <c r="L269" s="41">
        <f t="shared" si="9"/>
        <v>0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912.00000000000011</v>
      </c>
      <c r="G270" s="42">
        <f t="shared" si="11"/>
        <v>409.77</v>
      </c>
      <c r="H270" s="42">
        <f t="shared" si="11"/>
        <v>501029.35</v>
      </c>
      <c r="I270" s="42">
        <f t="shared" si="11"/>
        <v>5.51</v>
      </c>
      <c r="J270" s="42">
        <f t="shared" si="11"/>
        <v>0</v>
      </c>
      <c r="K270" s="42">
        <f t="shared" si="11"/>
        <v>867.95</v>
      </c>
      <c r="L270" s="42">
        <f t="shared" si="11"/>
        <v>503224.58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110.67</v>
      </c>
      <c r="I396" s="18"/>
      <c r="J396" s="24" t="s">
        <v>289</v>
      </c>
      <c r="K396" s="24" t="s">
        <v>289</v>
      </c>
      <c r="L396" s="56">
        <f t="shared" si="26"/>
        <v>110.67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110.67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110.67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110.67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110.67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v>54864.7</v>
      </c>
      <c r="H439" s="18"/>
      <c r="I439" s="56">
        <f t="shared" si="33"/>
        <v>54864.7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54864.7</v>
      </c>
      <c r="H445" s="13">
        <f>SUM(H438:H444)</f>
        <v>0</v>
      </c>
      <c r="I445" s="13">
        <f>SUM(I438:I444)</f>
        <v>54864.7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54864.7</v>
      </c>
      <c r="H458" s="18"/>
      <c r="I458" s="56">
        <f t="shared" si="34"/>
        <v>54864.7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54864.7</v>
      </c>
      <c r="H459" s="83">
        <f>SUM(H453:H458)</f>
        <v>0</v>
      </c>
      <c r="I459" s="83">
        <f>SUM(I453:I458)</f>
        <v>54864.7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54864.7</v>
      </c>
      <c r="H460" s="42">
        <f>H451+H459</f>
        <v>0</v>
      </c>
      <c r="I460" s="42">
        <f>I451+I459</f>
        <v>54864.7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23935.439999999999</v>
      </c>
      <c r="G464" s="18"/>
      <c r="H464" s="18"/>
      <c r="I464" s="18"/>
      <c r="J464" s="18">
        <v>54754.03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521677.82</v>
      </c>
      <c r="G467" s="18"/>
      <c r="H467" s="18"/>
      <c r="I467" s="18"/>
      <c r="J467" s="18">
        <v>110.67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521677.82</v>
      </c>
      <c r="G469" s="53">
        <f>SUM(G467:G468)</f>
        <v>0</v>
      </c>
      <c r="H469" s="53">
        <f>SUM(H467:H468)</f>
        <v>0</v>
      </c>
      <c r="I469" s="53">
        <f>SUM(I467:I468)</f>
        <v>0</v>
      </c>
      <c r="J469" s="53">
        <f>SUM(J467:J468)</f>
        <v>110.67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503224.58</v>
      </c>
      <c r="G471" s="18"/>
      <c r="H471" s="18"/>
      <c r="I471" s="18"/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503224.58</v>
      </c>
      <c r="G473" s="53">
        <f>SUM(G471:G472)</f>
        <v>0</v>
      </c>
      <c r="H473" s="53">
        <f>SUM(H471:H472)</f>
        <v>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42388.679999999993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54864.7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>
        <f>1543.56+24235.05</f>
        <v>25778.61</v>
      </c>
      <c r="I520" s="18"/>
      <c r="J520" s="18"/>
      <c r="K520" s="18"/>
      <c r="L520" s="88">
        <f>SUM(F520:K520)</f>
        <v>25778.61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v>26691.21</v>
      </c>
      <c r="I521" s="18"/>
      <c r="J521" s="18"/>
      <c r="K521" s="18"/>
      <c r="L521" s="88">
        <f>SUM(F521:K521)</f>
        <v>26691.21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28027.96</v>
      </c>
      <c r="I522" s="18"/>
      <c r="J522" s="18"/>
      <c r="K522" s="18"/>
      <c r="L522" s="88">
        <f>SUM(F522:K522)</f>
        <v>28027.96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0</v>
      </c>
      <c r="G523" s="108">
        <f t="shared" ref="G523:L523" si="36">SUM(G520:G522)</f>
        <v>0</v>
      </c>
      <c r="H523" s="108">
        <f t="shared" si="36"/>
        <v>80497.78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80497.78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5117.45</v>
      </c>
      <c r="I525" s="18"/>
      <c r="J525" s="18"/>
      <c r="K525" s="18"/>
      <c r="L525" s="88">
        <f>SUM(F525:K525)</f>
        <v>5117.45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>
        <v>2445.87</v>
      </c>
      <c r="I526" s="18"/>
      <c r="J526" s="18"/>
      <c r="K526" s="18"/>
      <c r="L526" s="88">
        <f>SUM(F526:K526)</f>
        <v>2445.87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7563.32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7563.32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3470</v>
      </c>
      <c r="I530" s="18"/>
      <c r="J530" s="18"/>
      <c r="K530" s="18"/>
      <c r="L530" s="88">
        <f>SUM(F530:K530)</f>
        <v>3470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3470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3470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444.84</v>
      </c>
      <c r="I540" s="18"/>
      <c r="J540" s="18"/>
      <c r="K540" s="18"/>
      <c r="L540" s="88">
        <f>SUM(F540:K540)</f>
        <v>444.84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501.96</v>
      </c>
      <c r="I541" s="18"/>
      <c r="J541" s="18"/>
      <c r="K541" s="18"/>
      <c r="L541" s="88">
        <f>SUM(F541:K541)</f>
        <v>501.96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946.8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946.8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0</v>
      </c>
      <c r="G544" s="89">
        <f t="shared" ref="G544:L544" si="41">G523+G528+G533+G538+G543</f>
        <v>0</v>
      </c>
      <c r="H544" s="89">
        <f t="shared" si="41"/>
        <v>92477.900000000009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92477.900000000009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25778.61</v>
      </c>
      <c r="G548" s="87">
        <f>L525</f>
        <v>5117.45</v>
      </c>
      <c r="H548" s="87">
        <f>L530</f>
        <v>3470</v>
      </c>
      <c r="I548" s="87">
        <f>L535</f>
        <v>0</v>
      </c>
      <c r="J548" s="87">
        <f>L540</f>
        <v>444.84</v>
      </c>
      <c r="K548" s="87">
        <f>SUM(F548:J548)</f>
        <v>34810.899999999994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26691.21</v>
      </c>
      <c r="G549" s="87">
        <f>L526</f>
        <v>2445.87</v>
      </c>
      <c r="H549" s="87">
        <f>L531</f>
        <v>0</v>
      </c>
      <c r="I549" s="87">
        <f>L536</f>
        <v>0</v>
      </c>
      <c r="J549" s="87">
        <f>L541</f>
        <v>501.96</v>
      </c>
      <c r="K549" s="87">
        <f>SUM(F549:J549)</f>
        <v>29639.039999999997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28027.96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28027.96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80497.78</v>
      </c>
      <c r="G551" s="89">
        <f t="shared" si="42"/>
        <v>7563.32</v>
      </c>
      <c r="H551" s="89">
        <f t="shared" si="42"/>
        <v>3470</v>
      </c>
      <c r="I551" s="89">
        <f t="shared" si="42"/>
        <v>0</v>
      </c>
      <c r="J551" s="89">
        <f t="shared" si="42"/>
        <v>946.8</v>
      </c>
      <c r="K551" s="89">
        <f t="shared" si="42"/>
        <v>92477.9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117278.1</v>
      </c>
      <c r="G574" s="18">
        <v>146320.34</v>
      </c>
      <c r="H574" s="18">
        <v>88085.759999999995</v>
      </c>
      <c r="I574" s="87">
        <f>SUM(F574:H574)</f>
        <v>351684.2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24235.05</v>
      </c>
      <c r="G578" s="18">
        <v>26691.21</v>
      </c>
      <c r="H578" s="18">
        <v>8346.9599999999991</v>
      </c>
      <c r="I578" s="87">
        <f t="shared" si="47"/>
        <v>59273.219999999994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>
        <v>755</v>
      </c>
      <c r="I579" s="87">
        <f t="shared" si="47"/>
        <v>755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18926</v>
      </c>
      <c r="I581" s="87">
        <f t="shared" si="47"/>
        <v>18926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>
        <v>14666</v>
      </c>
      <c r="I584" s="87">
        <f t="shared" si="47"/>
        <v>14666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7253.97</v>
      </c>
      <c r="I590" s="18">
        <v>10761.56</v>
      </c>
      <c r="J590" s="18">
        <v>6998.22</v>
      </c>
      <c r="K590" s="104">
        <f t="shared" ref="K590:K596" si="48">SUM(H590:J590)</f>
        <v>25013.75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444.84</v>
      </c>
      <c r="I591" s="18">
        <v>501.96</v>
      </c>
      <c r="J591" s="18"/>
      <c r="K591" s="104">
        <f t="shared" si="48"/>
        <v>946.8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767.67</v>
      </c>
      <c r="K592" s="104">
        <f t="shared" si="48"/>
        <v>767.67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7698.81</v>
      </c>
      <c r="I597" s="108">
        <f>SUM(I590:I596)</f>
        <v>11263.519999999999</v>
      </c>
      <c r="J597" s="108">
        <f>SUM(J590:J596)</f>
        <v>7765.89</v>
      </c>
      <c r="K597" s="108">
        <f>SUM(K590:K596)</f>
        <v>26728.219999999998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/>
      <c r="K603" s="104">
        <f>SUM(H603:J603)</f>
        <v>0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0</v>
      </c>
      <c r="K604" s="108">
        <f>SUM(K601:K603)</f>
        <v>0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>
        <v>717.34</v>
      </c>
      <c r="I610" s="18"/>
      <c r="J610" s="18"/>
      <c r="K610" s="18"/>
      <c r="L610" s="88">
        <f>SUM(F610:K610)</f>
        <v>717.34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717.34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717.34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44815.780000000006</v>
      </c>
      <c r="H616" s="109">
        <f>SUM(F51)</f>
        <v>44815.78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54864.7</v>
      </c>
      <c r="H620" s="109">
        <f>SUM(J51)</f>
        <v>54864.7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42388.68</v>
      </c>
      <c r="H621" s="109">
        <f>F475</f>
        <v>42388.679999999993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54864.7</v>
      </c>
      <c r="H625" s="109">
        <f>J475</f>
        <v>54864.7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521677.82</v>
      </c>
      <c r="H626" s="104">
        <f>SUM(F467)</f>
        <v>521677.82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110.67</v>
      </c>
      <c r="H630" s="104">
        <f>SUM(J467)</f>
        <v>110.67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503224.58</v>
      </c>
      <c r="H631" s="104">
        <f>SUM(F471)</f>
        <v>503224.58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110.67</v>
      </c>
      <c r="H636" s="164">
        <f>SUM(J467)</f>
        <v>110.67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54864.7</v>
      </c>
      <c r="H639" s="104">
        <f>SUM(G460)</f>
        <v>54864.7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54864.7</v>
      </c>
      <c r="H641" s="104">
        <f>SUM(I460)</f>
        <v>54864.7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110.67</v>
      </c>
      <c r="H643" s="104">
        <f>H407</f>
        <v>110.67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110.67</v>
      </c>
      <c r="H645" s="104">
        <f>L407</f>
        <v>110.67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26728.219999999998</v>
      </c>
      <c r="H646" s="104">
        <f>L207+L225+L243</f>
        <v>26728.22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0</v>
      </c>
      <c r="H647" s="104">
        <f>(J256+J337)-(J254+J335)</f>
        <v>0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7698.81</v>
      </c>
      <c r="H648" s="104">
        <f>H597</f>
        <v>7698.81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11263.52</v>
      </c>
      <c r="H649" s="104">
        <f>I597</f>
        <v>11263.519999999999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7765.89</v>
      </c>
      <c r="H650" s="104">
        <f>J597</f>
        <v>7765.89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162787.36000000002</v>
      </c>
      <c r="G659" s="19">
        <f>(L228+L308+L358)</f>
        <v>195911.38999999998</v>
      </c>
      <c r="H659" s="19">
        <f>(L246+L327+L359)</f>
        <v>144525.83000000002</v>
      </c>
      <c r="I659" s="19">
        <f>SUM(F659:H659)</f>
        <v>503224.58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7698.81</v>
      </c>
      <c r="G661" s="19">
        <f>(L225+L305)-(J225+J305)</f>
        <v>11263.52</v>
      </c>
      <c r="H661" s="19">
        <f>(L243+L324)-(J243+J324)</f>
        <v>7765.89</v>
      </c>
      <c r="I661" s="19">
        <f>SUM(F661:H661)</f>
        <v>26728.22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142230.49</v>
      </c>
      <c r="G662" s="200">
        <f>SUM(G574:G586)+SUM(I601:I603)+L611</f>
        <v>173011.55</v>
      </c>
      <c r="H662" s="200">
        <f>SUM(H574:H586)+SUM(J601:J603)+L612</f>
        <v>130779.72</v>
      </c>
      <c r="I662" s="19">
        <f>SUM(F662:H662)</f>
        <v>446021.76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12858.060000000027</v>
      </c>
      <c r="G663" s="19">
        <f>G659-SUM(G660:G662)</f>
        <v>11636.320000000007</v>
      </c>
      <c r="H663" s="19">
        <f>H659-SUM(H660:H662)</f>
        <v>5980.2200000000012</v>
      </c>
      <c r="I663" s="19">
        <f>I659-SUM(I660:I662)</f>
        <v>30474.600000000035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/>
      <c r="G664" s="249"/>
      <c r="H664" s="249"/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>
        <v>-12858.06</v>
      </c>
      <c r="G668" s="18">
        <v>-11636.32</v>
      </c>
      <c r="H668" s="18">
        <v>-5980.22</v>
      </c>
      <c r="I668" s="19">
        <f>SUM(F668:H668)</f>
        <v>-30474.6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BENTON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0</v>
      </c>
      <c r="C9" s="230">
        <f>'DOE25'!G196+'DOE25'!G214+'DOE25'!G232+'DOE25'!G275+'DOE25'!G294+'DOE25'!G313</f>
        <v>0</v>
      </c>
    </row>
    <row r="10" spans="1:3" x14ac:dyDescent="0.2">
      <c r="A10" t="s">
        <v>779</v>
      </c>
      <c r="B10" s="241"/>
      <c r="C10" s="241"/>
    </row>
    <row r="11" spans="1:3" x14ac:dyDescent="0.2">
      <c r="A11" t="s">
        <v>780</v>
      </c>
      <c r="B11" s="241"/>
      <c r="C11" s="241"/>
    </row>
    <row r="12" spans="1:3" x14ac:dyDescent="0.2">
      <c r="A12" t="s">
        <v>781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0</v>
      </c>
      <c r="C18" s="230">
        <f>'DOE25'!G197+'DOE25'!G215+'DOE25'!G233+'DOE25'!G276+'DOE25'!G295+'DOE25'!G314</f>
        <v>0</v>
      </c>
    </row>
    <row r="19" spans="1:3" x14ac:dyDescent="0.2">
      <c r="A19" t="s">
        <v>779</v>
      </c>
      <c r="B19" s="241"/>
      <c r="C19" s="241"/>
    </row>
    <row r="20" spans="1:3" x14ac:dyDescent="0.2">
      <c r="A20" t="s">
        <v>780</v>
      </c>
      <c r="B20" s="241"/>
      <c r="C20" s="241"/>
    </row>
    <row r="21" spans="1:3" x14ac:dyDescent="0.2">
      <c r="A21" t="s">
        <v>781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 x14ac:dyDescent="0.2">
      <c r="A37" t="s">
        <v>779</v>
      </c>
      <c r="B37" s="241"/>
      <c r="C37" s="241"/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BENTON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447565.31999999995</v>
      </c>
      <c r="D5" s="20">
        <f>SUM('DOE25'!L196:L199)+SUM('DOE25'!L214:L217)+SUM('DOE25'!L232:L235)-F5-G5</f>
        <v>447565.31999999995</v>
      </c>
      <c r="E5" s="244"/>
      <c r="F5" s="256">
        <f>SUM('DOE25'!J196:J199)+SUM('DOE25'!J214:J217)+SUM('DOE25'!J232:J235)</f>
        <v>0</v>
      </c>
      <c r="G5" s="53">
        <f>SUM('DOE25'!K196:K199)+SUM('DOE25'!K214:K217)+SUM('DOE25'!K232:K235)</f>
        <v>0</v>
      </c>
      <c r="H5" s="260"/>
    </row>
    <row r="6" spans="1:9" x14ac:dyDescent="0.2">
      <c r="A6" s="32">
        <v>2100</v>
      </c>
      <c r="B6" t="s">
        <v>801</v>
      </c>
      <c r="C6" s="246">
        <f t="shared" si="0"/>
        <v>7563.32</v>
      </c>
      <c r="D6" s="20">
        <f>'DOE25'!L201+'DOE25'!L219+'DOE25'!L237-F6-G6</f>
        <v>7563.32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0</v>
      </c>
      <c r="D7" s="20">
        <f>'DOE25'!L202+'DOE25'!L220+'DOE25'!L238-F7-G7</f>
        <v>0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13374.95</v>
      </c>
      <c r="D8" s="244"/>
      <c r="E8" s="20">
        <f>'DOE25'!L203+'DOE25'!L221+'DOE25'!L239-F8-G8-D9-D11</f>
        <v>12507</v>
      </c>
      <c r="F8" s="256">
        <f>'DOE25'!J203+'DOE25'!J221+'DOE25'!J239</f>
        <v>0</v>
      </c>
      <c r="G8" s="53">
        <f>'DOE25'!K203+'DOE25'!K221+'DOE25'!K239</f>
        <v>867.95</v>
      </c>
      <c r="H8" s="260"/>
    </row>
    <row r="9" spans="1:9" x14ac:dyDescent="0.2">
      <c r="A9" s="32">
        <v>2310</v>
      </c>
      <c r="B9" t="s">
        <v>818</v>
      </c>
      <c r="C9" s="246">
        <f t="shared" si="0"/>
        <v>4238.7700000000004</v>
      </c>
      <c r="D9" s="245">
        <v>4238.7700000000004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50</v>
      </c>
      <c r="D10" s="244"/>
      <c r="E10" s="245">
        <v>50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3754</v>
      </c>
      <c r="D11" s="245">
        <v>3754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0</v>
      </c>
      <c r="D12" s="20">
        <f>'DOE25'!L204+'DOE25'!L222+'DOE25'!L240-F12-G12</f>
        <v>0</v>
      </c>
      <c r="E12" s="244"/>
      <c r="F12" s="256">
        <f>'DOE25'!J204+'DOE25'!J222+'DOE25'!J240</f>
        <v>0</v>
      </c>
      <c r="G12" s="53">
        <f>'DOE25'!K204+'DOE25'!K222+'DOE25'!K240</f>
        <v>0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0</v>
      </c>
      <c r="D14" s="20">
        <f>'DOE25'!L206+'DOE25'!L224+'DOE25'!L242-F14-G14</f>
        <v>0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26728.22</v>
      </c>
      <c r="D15" s="20">
        <f>'DOE25'!L207+'DOE25'!L225+'DOE25'!L243-F15-G15</f>
        <v>26728.22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0</v>
      </c>
      <c r="D29" s="20">
        <f>'DOE25'!L357+'DOE25'!L358+'DOE25'!L359-'DOE25'!I366-F29-G29</f>
        <v>0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0</v>
      </c>
      <c r="D31" s="20">
        <f>'DOE25'!L289+'DOE25'!L308+'DOE25'!L327+'DOE25'!L332+'DOE25'!L333+'DOE25'!L334-F31-G31</f>
        <v>0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489849.63</v>
      </c>
      <c r="E33" s="247">
        <f>SUM(E5:E31)</f>
        <v>12557</v>
      </c>
      <c r="F33" s="247">
        <f>SUM(F5:F31)</f>
        <v>0</v>
      </c>
      <c r="G33" s="247">
        <f>SUM(G5:G31)</f>
        <v>867.95</v>
      </c>
      <c r="H33" s="247">
        <f>SUM(H5:H31)</f>
        <v>0</v>
      </c>
    </row>
    <row r="35" spans="2:8" ht="12" thickBot="1" x14ac:dyDescent="0.25">
      <c r="B35" s="254" t="s">
        <v>847</v>
      </c>
      <c r="D35" s="255">
        <f>E33</f>
        <v>12557</v>
      </c>
      <c r="E35" s="250"/>
    </row>
    <row r="36" spans="2:8" ht="12" thickTop="1" x14ac:dyDescent="0.2">
      <c r="B36" t="s">
        <v>815</v>
      </c>
      <c r="D36" s="20">
        <f>D33</f>
        <v>489849.63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03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BENTON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41548.550000000003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54864.7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3267.23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44815.780000000006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54864.7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2427.1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2427.1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15000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54864.7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27388.68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42388.68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54864.7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44815.78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54864.7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300003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24.83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110.67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0.1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24.93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110.67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300027.93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110.67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120084.95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62436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104.05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182625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2237.19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2237.19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184862.19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20001.93</v>
      </c>
      <c r="D87" s="95">
        <f>SUM('DOE25'!G152:G160)</f>
        <v>0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16785.77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36787.699999999997</v>
      </c>
      <c r="D90" s="131">
        <f>SUM(D84:D89)</f>
        <v>0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521677.82</v>
      </c>
      <c r="D103" s="86">
        <f>D62+D80+D90+D102</f>
        <v>0</v>
      </c>
      <c r="E103" s="86">
        <f>E62+E80+E90+E102</f>
        <v>0</v>
      </c>
      <c r="F103" s="86">
        <f>F62+F80+F90+F102</f>
        <v>0</v>
      </c>
      <c r="G103" s="86">
        <f>G62+G80+G102</f>
        <v>110.67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351684.2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80497.78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14666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717.34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447565.32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7563.32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21367.72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26728.22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55659.26</v>
      </c>
      <c r="D127" s="86">
        <f>SUM(D117:D126)</f>
        <v>0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110.67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-110.67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503224.58</v>
      </c>
      <c r="D144" s="86">
        <f>(D114+D127+D143)</f>
        <v>0</v>
      </c>
      <c r="E144" s="86">
        <f>(E114+E127+E143)</f>
        <v>0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BENTON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0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351684</v>
      </c>
      <c r="D10" s="182">
        <f>ROUND((C10/$C$28)*100,1)</f>
        <v>69.900000000000006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80498</v>
      </c>
      <c r="D11" s="182">
        <f>ROUND((C11/$C$28)*100,1)</f>
        <v>16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14666</v>
      </c>
      <c r="D12" s="182">
        <f>ROUND((C12/$C$28)*100,1)</f>
        <v>2.9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717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7563</v>
      </c>
      <c r="D15" s="182">
        <f t="shared" ref="D15:D27" si="0">ROUND((C15/$C$28)*100,1)</f>
        <v>1.5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21368</v>
      </c>
      <c r="D17" s="182">
        <f t="shared" si="0"/>
        <v>4.2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26728</v>
      </c>
      <c r="D21" s="182">
        <f t="shared" si="0"/>
        <v>5.3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503224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503224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300003</v>
      </c>
      <c r="D35" s="182">
        <f t="shared" ref="D35:D40" si="1">ROUND((C35/$C$41)*100,1)</f>
        <v>57.5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135.59999999997672</v>
      </c>
      <c r="D36" s="182">
        <f t="shared" si="1"/>
        <v>0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182625</v>
      </c>
      <c r="D37" s="182">
        <f t="shared" si="1"/>
        <v>35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2237</v>
      </c>
      <c r="D38" s="182">
        <f t="shared" si="1"/>
        <v>0.4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36788</v>
      </c>
      <c r="D39" s="182">
        <f t="shared" si="1"/>
        <v>7.1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521788.6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6" t="s">
        <v>767</v>
      </c>
      <c r="B2" s="297"/>
      <c r="C2" s="297"/>
      <c r="D2" s="297"/>
      <c r="E2" s="297"/>
      <c r="F2" s="290" t="str">
        <f>'DOE25'!A2</f>
        <v>BENTON SCHOOL DISTRICT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2012-08-31T15:18:28Z</cp:lastPrinted>
  <dcterms:created xsi:type="dcterms:W3CDTF">1997-12-04T19:04:30Z</dcterms:created>
  <dcterms:modified xsi:type="dcterms:W3CDTF">2012-11-21T14:16:39Z</dcterms:modified>
</cp:coreProperties>
</file>