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6" i="1" l="1"/>
  <c r="K265" i="1"/>
  <c r="C39" i="12"/>
  <c r="C37" i="12"/>
  <c r="B20" i="12"/>
  <c r="B19" i="12"/>
  <c r="B21" i="12"/>
  <c r="B12" i="12" l="1"/>
  <c r="B10" i="12"/>
  <c r="H522" i="1"/>
  <c r="H520" i="1"/>
  <c r="H530" i="1"/>
  <c r="G530" i="1"/>
  <c r="H610" i="1" l="1"/>
  <c r="H581" i="1"/>
  <c r="F581" i="1"/>
  <c r="H243" i="1"/>
  <c r="H207" i="1"/>
  <c r="H208" i="1"/>
  <c r="H204" i="1"/>
  <c r="H203" i="1"/>
  <c r="J202" i="1"/>
  <c r="I202" i="1"/>
  <c r="H202" i="1"/>
  <c r="G202" i="1"/>
  <c r="F202" i="1"/>
  <c r="H201" i="1"/>
  <c r="G201" i="1"/>
  <c r="F201" i="1"/>
  <c r="K201" i="1"/>
  <c r="I201" i="1"/>
  <c r="K199" i="1"/>
  <c r="J199" i="1"/>
  <c r="I199" i="1"/>
  <c r="H199" i="1"/>
  <c r="G199" i="1"/>
  <c r="F199" i="1"/>
  <c r="I197" i="1"/>
  <c r="G197" i="1"/>
  <c r="F197" i="1"/>
  <c r="H233" i="1"/>
  <c r="H215" i="1"/>
  <c r="H197" i="1"/>
  <c r="H196" i="1"/>
  <c r="J287" i="1"/>
  <c r="I287" i="1"/>
  <c r="H287" i="1"/>
  <c r="H281" i="1"/>
  <c r="I281" i="1"/>
  <c r="G281" i="1"/>
  <c r="F281" i="1"/>
  <c r="H280" i="1"/>
  <c r="I280" i="1"/>
  <c r="J276" i="1"/>
  <c r="I276" i="1"/>
  <c r="G276" i="1"/>
  <c r="F276" i="1"/>
  <c r="I275" i="1"/>
  <c r="G275" i="1"/>
  <c r="F275" i="1"/>
  <c r="F366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6" i="10"/>
  <c r="C17" i="10"/>
  <c r="C18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I337" i="1" s="1"/>
  <c r="I351" i="1" s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638" i="1" s="1"/>
  <c r="G445" i="1"/>
  <c r="G639" i="1" s="1"/>
  <c r="H445" i="1"/>
  <c r="I445" i="1"/>
  <c r="G641" i="1" s="1"/>
  <c r="F451" i="1"/>
  <c r="G451" i="1"/>
  <c r="G460" i="1" s="1"/>
  <c r="H639" i="1" s="1"/>
  <c r="H451" i="1"/>
  <c r="I451" i="1"/>
  <c r="F459" i="1"/>
  <c r="F460" i="1" s="1"/>
  <c r="H638" i="1" s="1"/>
  <c r="G459" i="1"/>
  <c r="H459" i="1"/>
  <c r="I459" i="1"/>
  <c r="I460" i="1" s="1"/>
  <c r="H641" i="1" s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G634" i="1"/>
  <c r="H634" i="1"/>
  <c r="H635" i="1"/>
  <c r="H636" i="1"/>
  <c r="H637" i="1"/>
  <c r="G640" i="1"/>
  <c r="H640" i="1"/>
  <c r="G642" i="1"/>
  <c r="G643" i="1"/>
  <c r="G644" i="1"/>
  <c r="H646" i="1"/>
  <c r="G648" i="1"/>
  <c r="G649" i="1"/>
  <c r="H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G256" i="1"/>
  <c r="G270" i="1" s="1"/>
  <c r="C18" i="2"/>
  <c r="C26" i="10"/>
  <c r="L327" i="1"/>
  <c r="H659" i="1" s="1"/>
  <c r="H663" i="1" s="1"/>
  <c r="L350" i="1"/>
  <c r="I661" i="1"/>
  <c r="L289" i="1"/>
  <c r="A31" i="12"/>
  <c r="A40" i="12"/>
  <c r="D12" i="13"/>
  <c r="C12" i="13" s="1"/>
  <c r="G8" i="2"/>
  <c r="G161" i="2"/>
  <c r="D18" i="13"/>
  <c r="C18" i="13" s="1"/>
  <c r="D15" i="13"/>
  <c r="C15" i="13" s="1"/>
  <c r="D7" i="13"/>
  <c r="F102" i="2"/>
  <c r="D18" i="2"/>
  <c r="D17" i="13"/>
  <c r="C17" i="13" s="1"/>
  <c r="E8" i="13"/>
  <c r="C8" i="13" s="1"/>
  <c r="C90" i="2"/>
  <c r="G80" i="2"/>
  <c r="F61" i="2"/>
  <c r="F62" i="2" s="1"/>
  <c r="D31" i="2"/>
  <c r="D49" i="2"/>
  <c r="F18" i="2"/>
  <c r="G157" i="2"/>
  <c r="E114" i="2"/>
  <c r="G102" i="2"/>
  <c r="C102" i="2"/>
  <c r="E61" i="2"/>
  <c r="E62" i="2" s="1"/>
  <c r="C61" i="2"/>
  <c r="C62" i="2" s="1"/>
  <c r="G61" i="2"/>
  <c r="D29" i="13"/>
  <c r="C29" i="13" s="1"/>
  <c r="D19" i="13"/>
  <c r="C19" i="13" s="1"/>
  <c r="D14" i="13"/>
  <c r="C14" i="13" s="1"/>
  <c r="E13" i="13"/>
  <c r="C13" i="13" s="1"/>
  <c r="C7" i="13"/>
  <c r="I256" i="1" l="1"/>
  <c r="I270" i="1" s="1"/>
  <c r="F77" i="2"/>
  <c r="F80" i="2" s="1"/>
  <c r="E49" i="2"/>
  <c r="G168" i="1"/>
  <c r="I139" i="1"/>
  <c r="G139" i="1"/>
  <c r="C15" i="10"/>
  <c r="J652" i="1"/>
  <c r="J649" i="1"/>
  <c r="J634" i="1"/>
  <c r="G570" i="1"/>
  <c r="I433" i="1"/>
  <c r="G433" i="1"/>
  <c r="F407" i="1"/>
  <c r="H642" i="1" s="1"/>
  <c r="K433" i="1"/>
  <c r="G133" i="2" s="1"/>
  <c r="G143" i="2" s="1"/>
  <c r="G144" i="2" s="1"/>
  <c r="D102" i="2"/>
  <c r="C19" i="10"/>
  <c r="G163" i="2"/>
  <c r="G162" i="2"/>
  <c r="G160" i="2"/>
  <c r="G158" i="2"/>
  <c r="G156" i="2"/>
  <c r="G155" i="2"/>
  <c r="D50" i="2"/>
  <c r="G159" i="2"/>
  <c r="D90" i="2"/>
  <c r="C77" i="2"/>
  <c r="D61" i="2"/>
  <c r="D62" i="2" s="1"/>
  <c r="F49" i="2"/>
  <c r="E143" i="2"/>
  <c r="E102" i="2"/>
  <c r="F90" i="2"/>
  <c r="E31" i="2"/>
  <c r="H51" i="1"/>
  <c r="H618" i="1" s="1"/>
  <c r="J618" i="1" s="1"/>
  <c r="E18" i="2"/>
  <c r="F544" i="1"/>
  <c r="I662" i="1"/>
  <c r="G407" i="1"/>
  <c r="H644" i="1" s="1"/>
  <c r="H433" i="1"/>
  <c r="I191" i="1"/>
  <c r="J653" i="1"/>
  <c r="C69" i="2"/>
  <c r="C80" i="2" s="1"/>
  <c r="C103" i="2" s="1"/>
  <c r="I51" i="1"/>
  <c r="H619" i="1" s="1"/>
  <c r="J619" i="1" s="1"/>
  <c r="F31" i="2"/>
  <c r="F50" i="2" s="1"/>
  <c r="C31" i="2"/>
  <c r="J648" i="1"/>
  <c r="L210" i="1"/>
  <c r="L256" i="1" s="1"/>
  <c r="L270" i="1" s="1"/>
  <c r="G631" i="1" s="1"/>
  <c r="J631" i="1" s="1"/>
  <c r="D6" i="13"/>
  <c r="C6" i="13" s="1"/>
  <c r="C117" i="2"/>
  <c r="C127" i="2" s="1"/>
  <c r="C114" i="2"/>
  <c r="G33" i="13"/>
  <c r="F31" i="13"/>
  <c r="A22" i="12"/>
  <c r="G51" i="1"/>
  <c r="H617" i="1" s="1"/>
  <c r="J617" i="1" s="1"/>
  <c r="J111" i="1"/>
  <c r="H407" i="1"/>
  <c r="H643" i="1" s="1"/>
  <c r="J643" i="1" s="1"/>
  <c r="J641" i="1"/>
  <c r="E90" i="2"/>
  <c r="F139" i="1"/>
  <c r="F51" i="1"/>
  <c r="H616" i="1" s="1"/>
  <c r="J616" i="1" s="1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G551" i="1"/>
  <c r="E50" i="2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C28" i="10" s="1"/>
  <c r="D25" i="10" s="1"/>
  <c r="F168" i="1"/>
  <c r="F192" i="1" s="1"/>
  <c r="G626" i="1" s="1"/>
  <c r="J626" i="1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H192" i="1" l="1"/>
  <c r="G628" i="1" s="1"/>
  <c r="J628" i="1" s="1"/>
  <c r="K551" i="1"/>
  <c r="E103" i="2"/>
  <c r="H647" i="1"/>
  <c r="J647" i="1" s="1"/>
  <c r="F659" i="1"/>
  <c r="F663" i="1" s="1"/>
  <c r="F671" i="1" s="1"/>
  <c r="C4" i="10" s="1"/>
  <c r="D27" i="10"/>
  <c r="D15" i="10"/>
  <c r="D11" i="10"/>
  <c r="D17" i="10"/>
  <c r="D22" i="10"/>
  <c r="D24" i="10"/>
  <c r="C30" i="10"/>
  <c r="D23" i="10"/>
  <c r="C39" i="10"/>
  <c r="C41" i="10" s="1"/>
  <c r="D39" i="10" s="1"/>
  <c r="D26" i="10"/>
  <c r="D19" i="10"/>
  <c r="D18" i="10"/>
  <c r="D16" i="10"/>
  <c r="D13" i="10"/>
  <c r="D12" i="10"/>
  <c r="D20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66" i="1" l="1"/>
  <c r="D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<sst xmlns="http://schemas.openxmlformats.org/spreadsheetml/2006/main" count="3943" uniqueCount="910">
  <si>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</si>
  <si>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</si>
  <si>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</si>
  <si>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</si>
  <si>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</si>
  <si>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</si>
  <si>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</si>
  <si>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</si>
  <si>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</si>
  <si>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</si>
  <si>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</si>
  <si>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</si>
  <si>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</si>
  <si>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</si>
  <si>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</si>
  <si>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</si>
  <si>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</si>
  <si>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</si>
  <si>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</si>
  <si>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</si>
  <si>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</si>
  <si>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</si>
  <si>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</si>
  <si>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</si>
  <si>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</si>
  <si>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</si>
  <si>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</si>
  <si>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</si>
  <si>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</si>
  <si>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</si>
  <si>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</si>
  <si>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</si>
  <si>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</si>
  <si>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</si>
  <si>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</si>
  <si>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</si>
  <si>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</si>
  <si>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</si>
  <si>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</si>
  <si>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</si>
  <si>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</si>
  <si>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</si>
  <si>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</si>
  <si>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</si>
  <si>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</si>
  <si>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</si>
  <si>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</si>
  <si>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</si>
  <si>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</si>
  <si>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</si>
  <si>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</si>
  <si>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</si>
  <si>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</si>
  <si>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</si>
  <si>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</si>
  <si>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</si>
  <si>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</si>
  <si>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</si>
  <si>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</si>
  <si>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</si>
  <si>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</si>
  <si>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</si>
  <si>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</si>
  <si>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</si>
  <si>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</si>
  <si>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</si>
  <si>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</si>
  <si>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</si>
  <si>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</si>
  <si>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</si>
  <si>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</si>
  <si>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</si>
  <si>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</si>
  <si>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</si>
  <si>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</si>
  <si>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</si>
  <si>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</si>
  <si>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</si>
  <si>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</si>
  <si>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</si>
  <si>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</si>
  <si>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</si>
  <si>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</si>
  <si>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</si>
  <si>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</si>
  <si>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</si>
  <si>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</si>
  <si>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</si>
  <si>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</si>
  <si>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</si>
  <si>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</si>
  <si>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</si>
  <si>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</si>
  <si>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</si>
  <si>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</si>
  <si>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</si>
  <si>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</si>
  <si>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</si>
  <si>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</si>
  <si>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</si>
  <si>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</si>
  <si>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</si>
  <si>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</si>
  <si>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</si>
  <si>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</si>
  <si>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</si>
  <si>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</si>
  <si>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</si>
  <si>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</si>
  <si>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</si>
  <si>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</si>
  <si>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</si>
  <si>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</si>
  <si>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</si>
  <si>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</si>
  <si>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</si>
  <si>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</si>
  <si>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</si>
  <si>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</si>
  <si>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</si>
  <si>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</si>
  <si>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</si>
  <si>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</si>
  <si>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</si>
  <si>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</si>
  <si>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</si>
  <si>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</si>
  <si>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</si>
  <si>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</si>
  <si>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</si>
  <si>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</si>
  <si>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</si>
  <si>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</si>
  <si>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</si>
  <si>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</si>
  <si>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</si>
  <si>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</si>
  <si>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</si>
  <si>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</si>
  <si>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</si>
  <si>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</si>
  <si>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</si>
  <si>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</si>
  <si>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</si>
  <si>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</si>
  <si>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</si>
  <si>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</si>
  <si>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</si>
  <si>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</si>
  <si>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</si>
  <si>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</si>
  <si>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</si>
  <si>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</si>
  <si>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</si>
  <si>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</si>
  <si>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</si>
  <si>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</si>
  <si>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</si>
  <si>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</si>
  <si>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</si>
  <si>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</si>
  <si>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</si>
  <si>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</si>
  <si>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</si>
  <si>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</si>
  <si>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</si>
  <si>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</si>
  <si>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</si>
  <si>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</si>
  <si>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</si>
  <si>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</si>
  <si>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</si>
  <si>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</si>
  <si>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</si>
  <si>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</si>
  <si>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</si>
  <si>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</si>
  <si>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</si>
  <si>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</si>
  <si>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</si>
  <si>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</si>
  <si>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</si>
  <si>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</si>
  <si>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</si>
  <si>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</si>
  <si>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</si>
  <si>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</si>
  <si>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</si>
  <si>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</si>
  <si>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</si>
  <si>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</si>
  <si>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</si>
  <si>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</si>
  <si>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</si>
  <si>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</si>
  <si>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</si>
  <si>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</si>
  <si>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</si>
  <si>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</si>
  <si>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</si>
  <si>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</si>
  <si>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</si>
  <si>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</si>
  <si>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</si>
  <si>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</si>
  <si>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</si>
  <si>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</si>
  <si>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</si>
  <si>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</si>
  <si>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</si>
  <si>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</si>
  <si>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</si>
  <si>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</si>
  <si>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</si>
  <si>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</si>
  <si>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</si>
  <si>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</si>
  <si>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</si>
  <si>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</si>
  <si>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</si>
  <si>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</si>
  <si>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</si>
  <si>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</si>
  <si>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</si>
  <si>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</si>
  <si>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</si>
  <si>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</si>
  <si>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</si>
  <si>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</si>
  <si>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</si>
  <si>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</si>
  <si>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</si>
  <si>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</si>
  <si>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</si>
  <si>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</si>
  <si>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</si>
  <si>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</si>
  <si>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</si>
  <si>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</si>
  <si>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</si>
  <si>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</si>
  <si>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</si>
  <si>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</si>
  <si>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</si>
  <si>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</si>
  <si>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</si>
  <si>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</si>
  <si>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</si>
  <si>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</si>
  <si>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</si>
  <si>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</si>
  <si>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</si>
  <si>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</si>
  <si>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</si>
  <si>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</si>
  <si>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</si>
  <si>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</si>
  <si>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</si>
  <si>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</si>
  <si>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</si>
  <si>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</si>
  <si>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</si>
  <si>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</si>
  <si>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</si>
  <si>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</si>
  <si>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</si>
  <si>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</si>
  <si>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</si>
  <si>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</si>
  <si>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</si>
  <si>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</si>
  <si>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</si>
  <si>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</si>
  <si>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</si>
  <si>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</si>
  <si>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</si>
  <si>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</si>
  <si>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</si>
  <si>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</si>
  <si>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</si>
  <si>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</si>
  <si>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</si>
  <si>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</si>
  <si>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</si>
  <si>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</si>
  <si>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</si>
  <si>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</si>
  <si>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</si>
  <si>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</si>
  <si>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</si>
  <si>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</si>
  <si>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</si>
  <si>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</si>
  <si>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</si>
  <si>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</si>
  <si>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</si>
  <si>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</si>
  <si>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</si>
  <si>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</si>
  <si>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</si>
  <si>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</si>
  <si>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</si>
  <si>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</si>
  <si>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</si>
  <si>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</si>
  <si>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</si>
  <si>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</si>
  <si>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</si>
  <si>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</si>
  <si>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</si>
  <si>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</si>
  <si>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</si>
  <si>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</si>
  <si>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</si>
  <si>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</si>
  <si>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</si>
  <si>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</si>
  <si>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</si>
  <si>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</si>
  <si>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</si>
  <si>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</si>
  <si>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</si>
  <si>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</si>
  <si>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</si>
  <si>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</si>
  <si>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</si>
  <si>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</si>
  <si>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</si>
  <si>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</si>
  <si>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</si>
  <si>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</si>
  <si>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</si>
  <si>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</si>
  <si>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</si>
  <si>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</si>
  <si>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</si>
  <si>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</si>
  <si>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</si>
  <si>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</si>
  <si>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</si>
  <si>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</si>
  <si>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</si>
  <si>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</si>
  <si>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</si>
  <si>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</si>
  <si>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</si>
  <si>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</si>
  <si>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</si>
  <si>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</si>
  <si>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</si>
  <si>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</si>
  <si>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</si>
  <si>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</si>
  <si>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</si>
  <si>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</si>
  <si>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</si>
  <si>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</si>
  <si>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</si>
  <si>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</si>
  <si>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</si>
  <si>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</si>
  <si>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</si>
  <si>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</si>
  <si>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</si>
  <si>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</si>
  <si>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</si>
  <si>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</si>
  <si>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</si>
  <si>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</si>
  <si>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</si>
  <si>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</si>
  <si>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</si>
  <si>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</si>
  <si>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</si>
  <si>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</si>
  <si>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</si>
  <si>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</si>
  <si>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</si>
  <si>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</si>
  <si>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</si>
  <si>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</si>
  <si>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</si>
  <si>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</si>
  <si>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</si>
  <si>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</si>
  <si>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</si>
  <si>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</si>
  <si>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</si>
  <si>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</si>
  <si>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</si>
  <si>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</si>
  <si>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</si>
  <si>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</si>
  <si>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</si>
  <si>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</si>
  <si>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</si>
  <si>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</si>
  <si>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</si>
  <si>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</si>
  <si>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</si>
  <si>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</si>
  <si>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</si>
  <si>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</si>
  <si>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</si>
  <si>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</si>
  <si>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</si>
  <si>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</si>
  <si>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</si>
  <si>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</si>
  <si>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</si>
  <si>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</si>
  <si>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</si>
  <si>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</si>
  <si>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</si>
  <si>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</si>
  <si>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</si>
  <si>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</si>
  <si>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</si>
  <si>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</si>
  <si>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</si>
  <si>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</si>
  <si>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</si>
  <si>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</si>
  <si>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</si>
  <si>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</si>
  <si>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</si>
  <si>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</si>
  <si>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</si>
  <si>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</si>
  <si>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</si>
  <si>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</si>
  <si>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</si>
  <si>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</si>
  <si>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</si>
  <si>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</si>
  <si>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</si>
  <si>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</si>
  <si>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</si>
  <si>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</si>
  <si>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</si>
  <si>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</si>
  <si>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</si>
  <si>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</si>
  <si>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</si>
  <si>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</si>
  <si>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</si>
  <si>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</si>
  <si>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</si>
  <si>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</si>
  <si>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</si>
  <si>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</si>
  <si>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</si>
  <si>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</si>
  <si>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</si>
  <si>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</si>
  <si>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</si>
  <si>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</si>
  <si>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</si>
  <si>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</si>
  <si>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</si>
  <si>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</si>
  <si>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</si>
  <si>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</si>
  <si>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</si>
  <si>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</si>
  <si>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</si>
  <si>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</si>
  <si>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</si>
  <si>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</si>
  <si>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</si>
  <si>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</si>
  <si>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</si>
  <si>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</si>
  <si>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</si>
  <si>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</si>
  <si>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</si>
  <si>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</si>
  <si>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</si>
  <si>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</si>
  <si>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</si>
  <si>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</si>
  <si>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</si>
  <si>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</si>
  <si>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</si>
  <si>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</si>
  <si>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</si>
  <si>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</si>
  <si>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</si>
  <si>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</si>
  <si>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</si>
  <si>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</si>
  <si>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</si>
  <si>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</si>
  <si>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</si>
  <si>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</si>
  <si>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</si>
  <si>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</si>
  <si>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</si>
  <si>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</si>
  <si>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</si>
  <si>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</si>
  <si>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</si>
  <si>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</si>
  <si>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</si>
  <si>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</si>
  <si>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</si>
  <si>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</si>
  <si>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</si>
  <si>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</si>
  <si>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</si>
  <si>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</si>
  <si>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</si>
  <si>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</si>
  <si>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</si>
  <si>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</si>
  <si>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</si>
  <si>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</si>
  <si>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</si>
  <si>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</si>
  <si>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</si>
  <si>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</si>
  <si>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</si>
  <si>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</si>
  <si>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</si>
  <si>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</si>
  <si>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</si>
  <si>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</si>
  <si>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</si>
  <si>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</si>
  <si>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</si>
  <si>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</si>
  <si>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</si>
  <si>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</si>
  <si>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</si>
  <si>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</si>
  <si>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</si>
  <si>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</si>
  <si>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</si>
  <si>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</si>
  <si>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</si>
  <si>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</si>
  <si>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</si>
  <si>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</si>
  <si>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</si>
  <si>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</si>
  <si>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</si>
  <si>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</si>
  <si>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</si>
  <si>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</si>
  <si>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</si>
  <si>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</si>
  <si>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</si>
  <si>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</si>
  <si>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</si>
  <si>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</si>
  <si>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</si>
  <si>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</si>
  <si>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</si>
  <si>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</si>
  <si>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</si>
  <si>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</si>
  <si>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</si>
  <si>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</si>
  <si>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</si>
  <si>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</si>
  <si>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</si>
  <si>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</si>
  <si>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</si>
  <si>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</si>
  <si>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</si>
  <si>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</si>
  <si>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</si>
  <si>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</si>
  <si>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</si>
  <si>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</si>
  <si>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</si>
  <si>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</si>
  <si>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</si>
  <si>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</si>
  <si>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</si>
  <si>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</si>
  <si>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</si>
  <si>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</si>
  <si>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</si>
  <si>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</si>
  <si>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</si>
  <si>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</si>
  <si>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</si>
  <si>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</si>
  <si>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</si>
  <si>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</si>
  <si>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</si>
  <si>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</si>
  <si>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</si>
  <si>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</si>
  <si>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</si>
  <si>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</si>
  <si>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</si>
  <si>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</si>
  <si>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</si>
  <si>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</si>
  <si>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</si>
  <si>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</si>
  <si>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</si>
  <si>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</si>
  <si>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</si>
  <si>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</si>
  <si>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</si>
  <si>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</si>
  <si>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</si>
  <si>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</si>
  <si>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</si>
  <si>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</si>
  <si>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</si>
  <si>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</si>
  <si>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</si>
  <si>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</si>
  <si>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</si>
  <si>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</si>
  <si>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</si>
  <si>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</si>
  <si>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</si>
  <si>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</si>
  <si>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</si>
  <si>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</si>
  <si>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</si>
  <si>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</si>
  <si>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</si>
  <si>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</si>
  <si>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</si>
  <si>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</si>
  <si>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</si>
  <si>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</si>
  <si>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</si>
  <si>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</si>
  <si>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</si>
  <si>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</si>
  <si>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</si>
  <si>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</si>
  <si>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</si>
  <si>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</si>
  <si>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</si>
  <si>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</si>
  <si>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</si>
  <si>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</si>
  <si>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</si>
  <si>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</si>
  <si>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</si>
  <si>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</si>
  <si>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</si>
  <si>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</si>
  <si>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</si>
  <si>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</si>
  <si>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</si>
  <si>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</si>
  <si>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</si>
  <si>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</si>
  <si>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</si>
  <si>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</si>
  <si>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</si>
  <si>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</si>
  <si>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</si>
  <si>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</si>
  <si>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</si>
  <si>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</si>
  <si>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</si>
  <si>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</si>
  <si>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</si>
  <si>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</si>
  <si>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</si>
  <si>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</si>
  <si>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</si>
  <si>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</si>
  <si>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</si>
  <si>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</si>
  <si>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</si>
  <si>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</si>
  <si>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</si>
  <si>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</si>
  <si>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</si>
  <si>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</si>
  <si>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</si>
  <si>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</si>
  <si>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</si>
  <si>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</si>
  <si>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</si>
  <si>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</si>
  <si>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</si>
  <si>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</si>
  <si>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</si>
  <si>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</si>
  <si>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</si>
  <si>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</si>
  <si>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</si>
  <si>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</si>
  <si>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</si>
  <si>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</si>
  <si>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</si>
  <si>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</si>
  <si>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</si>
  <si>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</si>
  <si>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</si>
  <si>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</si>
  <si>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</si>
  <si>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</si>
  <si>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</si>
  <si>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</si>
  <si>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</si>
  <si>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</si>
  <si>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</si>
  <si>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</si>
  <si>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</si>
  <si>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</si>
  <si>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</si>
  <si>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</si>
  <si>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</si>
  <si>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</si>
  <si>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</si>
  <si>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</si>
  <si>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</si>
  <si>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</si>
  <si>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</si>
  <si>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</si>
  <si>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</si>
  <si>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</si>
  <si>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</si>
  <si>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</si>
  <si>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</si>
  <si>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</si>
  <si>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</si>
  <si>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</si>
  <si>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</si>
  <si>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</si>
  <si>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</si>
  <si>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</si>
  <si>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</si>
  <si>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</si>
  <si>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</si>
  <si>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</si>
  <si>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</si>
  <si>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</si>
  <si>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</si>
  <si>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</si>
  <si>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</si>
  <si>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</si>
  <si>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</si>
  <si>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</si>
  <si>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</si>
  <si>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</si>
  <si>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</si>
  <si>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</si>
  <si>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</si>
  <si>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</si>
  <si>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</si>
  <si>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</si>
  <si>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</si>
  <si>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</si>
  <si>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</si>
  <si>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</si>
  <si>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</si>
  <si>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</si>
  <si>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</si>
  <si>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</si>
  <si>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</si>
  <si>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</si>
  <si>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</si>
  <si>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</si>
  <si>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</si>
  <si>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</si>
  <si>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</si>
  <si>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</si>
  <si>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</si>
  <si>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</si>
  <si>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</si>
  <si>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</si>
  <si>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</si>
  <si>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</si>
  <si>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</si>
  <si>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</si>
  <si>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</si>
  <si>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</si>
  <si>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</si>
  <si>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</si>
  <si>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</si>
  <si>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</si>
  <si>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</si>
  <si>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</si>
  <si>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</si>
  <si>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</si>
  <si>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</si>
  <si>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</si>
  <si>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</si>
  <si>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</si>
  <si>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</si>
  <si>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</si>
  <si>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</si>
  <si>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</si>
  <si>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</si>
  <si>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</si>
  <si>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</si>
  <si>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</si>
  <si>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</si>
  <si>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</si>
  <si>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</si>
  <si>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</si>
  <si>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</si>
  <si>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</si>
  <si>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</si>
  <si>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</si>
  <si>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</si>
  <si>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</si>
  <si>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</si>
  <si>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</si>
  <si>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</si>
  <si>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</si>
  <si>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</si>
  <si>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</si>
  <si>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</si>
  <si>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</si>
  <si>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</si>
  <si>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</si>
  <si>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</si>
  <si>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</si>
  <si>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</si>
  <si>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</si>
  <si>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</si>
  <si>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</si>
  <si>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</si>
  <si>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</si>
  <si>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</si>
  <si>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</si>
  <si>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</si>
  <si>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</si>
  <si>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</si>
  <si>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</si>
  <si>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</si>
  <si>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</si>
  <si>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</si>
  <si>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</si>
  <si>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</si>
  <si>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</si>
  <si>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</si>
  <si>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</si>
  <si>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</si>
  <si>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</si>
  <si>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</si>
  <si>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</si>
  <si>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</si>
  <si>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</si>
  <si>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</si>
  <si>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</si>
  <si>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</si>
  <si>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</si>
  <si>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</si>
  <si>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</si>
  <si>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</si>
  <si>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</si>
  <si>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</si>
  <si>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</si>
  <si>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</si>
  <si>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</si>
  <si>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</si>
  <si>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</si>
  <si>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</si>
  <si>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</si>
  <si>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</si>
  <si>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</si>
  <si>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</si>
  <si>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</si>
  <si>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</si>
  <si>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</si>
  <si>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</si>
  <si>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</si>
  <si>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</si>
  <si>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</si>
  <si>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</si>
  <si>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</si>
  <si>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</si>
  <si>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</si>
  <si>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</si>
  <si>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</si>
  <si>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</si>
  <si>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</si>
  <si>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</si>
  <si>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</si>
  <si>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</si>
  <si>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</si>
  <si>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</si>
  <si>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</si>
  <si>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</si>
  <si>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</si>
  <si>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</si>
  <si>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</si>
  <si>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</si>
  <si>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</si>
  <si>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</si>
  <si>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</si>
  <si>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</si>
  <si>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</si>
  <si>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</si>
  <si>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</si>
  <si>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</si>
  <si>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</si>
  <si>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</si>
  <si>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</si>
  <si>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</si>
  <si>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</si>
  <si>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</si>
  <si>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</si>
  <si>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Candia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</si>
</sst>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79</v>
      </c>
      <c r="C2" s="21">
        <v>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150786.84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174420.97</v>
      </c>
      <c r="G12" s="18">
        <v>13778.74</v>
      </c>
      <c r="H12" s="18"/>
      <c r="I12" s="18"/>
      <c r="J12" s="67">
        <f>SUM(I440)</f>
        <v>798575.12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10962.3</v>
      </c>
      <c r="G13" s="18">
        <v>2895.3</v>
      </c>
      <c r="H13" s="18">
        <v>48412.39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42.45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336212.56</v>
      </c>
      <c r="G19" s="41">
        <f>SUM(G9:G18)</f>
        <v>16674.04</v>
      </c>
      <c r="H19" s="41">
        <f>SUM(H9:H18)</f>
        <v>48412.39</v>
      </c>
      <c r="I19" s="41">
        <f>SUM(I9:I18)</f>
        <v>0</v>
      </c>
      <c r="J19" s="41">
        <f>SUM(J9:J18)</f>
        <v>798575.12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13778.74</v>
      </c>
      <c r="G22" s="18"/>
      <c r="H22" s="18">
        <v>47693.97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105035.99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2040.33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2770.57</v>
      </c>
      <c r="H30" s="18">
        <v>718.42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120855.06000000001</v>
      </c>
      <c r="G32" s="41">
        <f>SUM(G22:G31)</f>
        <v>2770.57</v>
      </c>
      <c r="H32" s="41">
        <f>SUM(H22:H31)</f>
        <v>48412.39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13903.47</v>
      </c>
      <c r="H47" s="18"/>
      <c r="I47" s="18"/>
      <c r="J47" s="13">
        <f>SUM(I458)</f>
        <v>798575.12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28877.62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166479.88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215357.5</v>
      </c>
      <c r="G50" s="41">
        <f>SUM(G35:G49)</f>
        <v>13903.47</v>
      </c>
      <c r="H50" s="41">
        <f>SUM(H35:H49)</f>
        <v>0</v>
      </c>
      <c r="I50" s="41">
        <f>SUM(I35:I49)</f>
        <v>0</v>
      </c>
      <c r="J50" s="41">
        <f>SUM(J35:J49)</f>
        <v>798575.12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336212.56</v>
      </c>
      <c r="G51" s="41">
        <f>G50+G32</f>
        <v>16674.04</v>
      </c>
      <c r="H51" s="41">
        <f>H50+H32</f>
        <v>48412.39</v>
      </c>
      <c r="I51" s="41">
        <f>I50+I32</f>
        <v>0</v>
      </c>
      <c r="J51" s="41">
        <f>J50+J32</f>
        <v>798575.12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4571325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4571325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10695.5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10695.5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504.03</v>
      </c>
      <c r="G95" s="18"/>
      <c r="H95" s="18"/>
      <c r="I95" s="18"/>
      <c r="J95" s="18">
        <v>595.85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105098.29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1612.56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28.97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1086.45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240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3443.04</v>
      </c>
      <c r="G110" s="41">
        <f>SUM(G95:G109)</f>
        <v>105098.29</v>
      </c>
      <c r="H110" s="41">
        <f>SUM(H95:H109)</f>
        <v>28.97</v>
      </c>
      <c r="I110" s="41">
        <f>SUM(I95:I109)</f>
        <v>0</v>
      </c>
      <c r="J110" s="41">
        <f>SUM(J95:J109)</f>
        <v>595.85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4585463.54</v>
      </c>
      <c r="G111" s="41">
        <f>G59+G110</f>
        <v>105098.29</v>
      </c>
      <c r="H111" s="41">
        <f>H59+H78+H93+H110</f>
        <v>28.97</v>
      </c>
      <c r="I111" s="41">
        <f>I59+I110</f>
        <v>0</v>
      </c>
      <c r="J111" s="41">
        <f>J59+J110</f>
        <v>595.85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1367613.05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997424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1184.95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4116.5600000000004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2370338.56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51420.34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1750.88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51420.34</v>
      </c>
      <c r="G135" s="41">
        <f>SUM(G122:G134)</f>
        <v>1750.88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2421758.9</v>
      </c>
      <c r="G139" s="41">
        <f>G120+SUM(G135:G136)</f>
        <v>1750.88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50699.17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50267.29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41742.620000000003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86520.78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75016.09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50844.86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75016.09</v>
      </c>
      <c r="G161" s="41">
        <f>SUM(G149:G160)</f>
        <v>41742.620000000003</v>
      </c>
      <c r="H161" s="41">
        <f>SUM(H149:H160)</f>
        <v>238332.09999999998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1675</v>
      </c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75016.09</v>
      </c>
      <c r="G168" s="41">
        <f>G146+G161+SUM(G162:G167)</f>
        <v>41742.620000000003</v>
      </c>
      <c r="H168" s="41">
        <f>H146+H161+SUM(H162:H167)</f>
        <v>240007.09999999998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29500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29500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29500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7082238.5299999993</v>
      </c>
      <c r="G192" s="47">
        <f>G111+G139+G168+G191</f>
        <v>148591.79</v>
      </c>
      <c r="H192" s="47">
        <f>H111+H139+H168+H191</f>
        <v>240036.06999999998</v>
      </c>
      <c r="I192" s="47">
        <f>I111+I139+I168+I191</f>
        <v>0</v>
      </c>
      <c r="J192" s="47">
        <f>J111+J139+J191</f>
        <v>30095.85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1559968.34</v>
      </c>
      <c r="G196" s="18">
        <v>602099.36</v>
      </c>
      <c r="H196" s="18">
        <f>6968.23+23</f>
        <v>6991.23</v>
      </c>
      <c r="I196" s="18">
        <v>23950.46</v>
      </c>
      <c r="J196" s="18">
        <v>19496.939999999999</v>
      </c>
      <c r="K196" s="18"/>
      <c r="L196" s="19">
        <f>SUM(F196:K196)</f>
        <v>2212506.33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438990.21+8368+4692.13+57528</f>
        <v>509578.34</v>
      </c>
      <c r="G197" s="18">
        <f>128535.48+1157.36+358.97+25116.03</f>
        <v>155167.84</v>
      </c>
      <c r="H197" s="18">
        <f>83607.7+5418.75+9531.05</f>
        <v>98557.5</v>
      </c>
      <c r="I197" s="18">
        <f>338.26+78.61+475.28</f>
        <v>892.15</v>
      </c>
      <c r="J197" s="18">
        <v>299</v>
      </c>
      <c r="K197" s="18">
        <v>655</v>
      </c>
      <c r="L197" s="19">
        <f>SUM(F197:K197)</f>
        <v>765149.83000000007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11700+11000</f>
        <v>22700</v>
      </c>
      <c r="G199" s="18">
        <f>1955.56+1109.42</f>
        <v>3064.98</v>
      </c>
      <c r="H199" s="18">
        <f>2799.93+2685</f>
        <v>5484.93</v>
      </c>
      <c r="I199" s="18">
        <f>2376.9</f>
        <v>2376.9</v>
      </c>
      <c r="J199" s="18">
        <f>1798.65</f>
        <v>1798.65</v>
      </c>
      <c r="K199" s="18">
        <f>317.5+380</f>
        <v>697.5</v>
      </c>
      <c r="L199" s="19">
        <f>SUM(F199:K199)</f>
        <v>36122.959999999999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33225+18992.4+60978</f>
        <v>113195.4</v>
      </c>
      <c r="G201" s="18">
        <f>25670.33+8117.68+19943.19</f>
        <v>53731.199999999997</v>
      </c>
      <c r="H201" s="18">
        <f>40412+52022.21+61073+8726+69723.06+750+150+3705+198.5</f>
        <v>236759.77</v>
      </c>
      <c r="I201" s="18">
        <f>1199.55-734.03+833.2</f>
        <v>1298.72</v>
      </c>
      <c r="J201" s="18"/>
      <c r="K201" s="18">
        <f>35+1497.6</f>
        <v>1532.6</v>
      </c>
      <c r="L201" s="19">
        <f t="shared" ref="L201:L207" si="0">SUM(F201:K201)</f>
        <v>406517.68999999994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8325+44206.48</f>
        <v>52531.48</v>
      </c>
      <c r="G202" s="18">
        <f>2144.48+16670.87</f>
        <v>18815.349999999999</v>
      </c>
      <c r="H202" s="18">
        <f>1413.51</f>
        <v>1413.51</v>
      </c>
      <c r="I202" s="18">
        <f>12182.09</f>
        <v>12182.09</v>
      </c>
      <c r="J202" s="18">
        <f>10179.26</f>
        <v>10179.26</v>
      </c>
      <c r="K202" s="18"/>
      <c r="L202" s="19">
        <f t="shared" si="0"/>
        <v>95121.689999999988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6900</v>
      </c>
      <c r="G203" s="18">
        <v>538.83000000000004</v>
      </c>
      <c r="H203" s="18">
        <f>21745.45+154703</f>
        <v>176448.45</v>
      </c>
      <c r="I203" s="18">
        <v>3456.26</v>
      </c>
      <c r="J203" s="18"/>
      <c r="K203" s="18">
        <v>6337.04</v>
      </c>
      <c r="L203" s="19">
        <f t="shared" si="0"/>
        <v>193680.58000000002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195697.84</v>
      </c>
      <c r="G204" s="18">
        <v>102156.74</v>
      </c>
      <c r="H204" s="18">
        <f>2469+8798.85</f>
        <v>11267.85</v>
      </c>
      <c r="I204" s="18">
        <v>297.89</v>
      </c>
      <c r="J204" s="18"/>
      <c r="K204" s="18">
        <v>1440</v>
      </c>
      <c r="L204" s="19">
        <f t="shared" si="0"/>
        <v>310860.32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95464.49</v>
      </c>
      <c r="G206" s="18">
        <v>54650.68</v>
      </c>
      <c r="H206" s="18">
        <f>40733.49+43776.47+13274.3+2130.21</f>
        <v>99914.47</v>
      </c>
      <c r="I206" s="18">
        <v>107429.4</v>
      </c>
      <c r="J206" s="18">
        <v>17510</v>
      </c>
      <c r="K206" s="18"/>
      <c r="L206" s="19">
        <f t="shared" si="0"/>
        <v>374969.04000000004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7445.8+4998.07+158121.31+145837.89</f>
        <v>316403.07</v>
      </c>
      <c r="I207" s="18"/>
      <c r="J207" s="18"/>
      <c r="K207" s="18"/>
      <c r="L207" s="19">
        <f t="shared" si="0"/>
        <v>316403.07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38880.61</v>
      </c>
      <c r="G208" s="18">
        <v>12463.81</v>
      </c>
      <c r="H208" s="18">
        <f>1500+499+781.13</f>
        <v>2780.13</v>
      </c>
      <c r="I208" s="18">
        <v>11791</v>
      </c>
      <c r="J208" s="18">
        <v>9580</v>
      </c>
      <c r="K208" s="18"/>
      <c r="L208" s="19">
        <f>SUM(F208:K208)</f>
        <v>75495.549999999988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2594916.5</v>
      </c>
      <c r="G210" s="41">
        <f t="shared" si="1"/>
        <v>1002688.7899999999</v>
      </c>
      <c r="H210" s="41">
        <f t="shared" si="1"/>
        <v>956020.91</v>
      </c>
      <c r="I210" s="41">
        <f t="shared" si="1"/>
        <v>163674.87</v>
      </c>
      <c r="J210" s="41">
        <f t="shared" si="1"/>
        <v>58863.85</v>
      </c>
      <c r="K210" s="41">
        <f t="shared" si="1"/>
        <v>10662.14</v>
      </c>
      <c r="L210" s="41">
        <f t="shared" si="1"/>
        <v>4786827.0599999996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1005</f>
        <v>1005</v>
      </c>
      <c r="I215" s="18"/>
      <c r="J215" s="18"/>
      <c r="K215" s="18"/>
      <c r="L215" s="19">
        <f>SUM(F215:K215)</f>
        <v>1005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1005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1005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1709284.82</v>
      </c>
      <c r="I232" s="18"/>
      <c r="J232" s="18"/>
      <c r="K232" s="18"/>
      <c r="L232" s="19">
        <f>SUM(F232:K232)</f>
        <v>1709284.82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778184.09+21504.01</f>
        <v>799688.1</v>
      </c>
      <c r="I233" s="18"/>
      <c r="J233" s="18"/>
      <c r="K233" s="18"/>
      <c r="L233" s="19">
        <f>SUM(F233:K233)</f>
        <v>799688.1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74239.89+65375.61</f>
        <v>139615.5</v>
      </c>
      <c r="I243" s="18"/>
      <c r="J243" s="18"/>
      <c r="K243" s="18"/>
      <c r="L243" s="19">
        <f t="shared" si="4"/>
        <v>139615.5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2648588.42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2648588.42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2594916.5</v>
      </c>
      <c r="G256" s="41">
        <f t="shared" si="8"/>
        <v>1002688.7899999999</v>
      </c>
      <c r="H256" s="41">
        <f t="shared" si="8"/>
        <v>3605614.33</v>
      </c>
      <c r="I256" s="41">
        <f t="shared" si="8"/>
        <v>163674.87</v>
      </c>
      <c r="J256" s="41">
        <f t="shared" si="8"/>
        <v>58863.85</v>
      </c>
      <c r="K256" s="41">
        <f t="shared" si="8"/>
        <v>10662.14</v>
      </c>
      <c r="L256" s="41">
        <f t="shared" si="8"/>
        <v>7436420.4799999995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29500</f>
        <v>29500</v>
      </c>
      <c r="L265" s="19">
        <f t="shared" si="9"/>
        <v>29500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29500</v>
      </c>
      <c r="L269" s="41">
        <f t="shared" si="9"/>
        <v>29500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2594916.5</v>
      </c>
      <c r="G270" s="42">
        <f t="shared" si="11"/>
        <v>1002688.7899999999</v>
      </c>
      <c r="H270" s="42">
        <f t="shared" si="11"/>
        <v>3605614.33</v>
      </c>
      <c r="I270" s="42">
        <f t="shared" si="11"/>
        <v>163674.87</v>
      </c>
      <c r="J270" s="42">
        <f t="shared" si="11"/>
        <v>58863.85</v>
      </c>
      <c r="K270" s="42">
        <f t="shared" si="11"/>
        <v>40162.14</v>
      </c>
      <c r="L270" s="42">
        <f t="shared" si="11"/>
        <v>7465920.4799999995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86634.48</f>
        <v>86634.48</v>
      </c>
      <c r="G275" s="18">
        <f>6664.66</f>
        <v>6664.66</v>
      </c>
      <c r="H275" s="18"/>
      <c r="I275" s="18">
        <f>156.23+1128.41</f>
        <v>1284.6400000000001</v>
      </c>
      <c r="J275" s="18"/>
      <c r="K275" s="18"/>
      <c r="L275" s="19">
        <f>SUM(F275:K275)</f>
        <v>94583.78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36732.42</f>
        <v>36732.42</v>
      </c>
      <c r="G276" s="18">
        <f>2847.61</f>
        <v>2847.61</v>
      </c>
      <c r="H276" s="18"/>
      <c r="I276" s="18">
        <f>2567.25</f>
        <v>2567.25</v>
      </c>
      <c r="J276" s="18">
        <f>28902.93</f>
        <v>28902.93</v>
      </c>
      <c r="K276" s="18"/>
      <c r="L276" s="19">
        <f>SUM(F276:K276)</f>
        <v>71050.209999999992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343.5+5361.2+3240.32</f>
        <v>8945.02</v>
      </c>
      <c r="I280" s="18">
        <f>59.85+1364.02</f>
        <v>1423.87</v>
      </c>
      <c r="J280" s="18"/>
      <c r="K280" s="18"/>
      <c r="L280" s="19">
        <f t="shared" ref="L280:L286" si="12">SUM(F280:K280)</f>
        <v>10368.89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14644.4</f>
        <v>14644.4</v>
      </c>
      <c r="G281" s="18">
        <f>2636.84</f>
        <v>2636.84</v>
      </c>
      <c r="H281" s="18">
        <f>5988.49</f>
        <v>5988.49</v>
      </c>
      <c r="I281" s="18">
        <f>8517.51</f>
        <v>8517.51</v>
      </c>
      <c r="J281" s="18"/>
      <c r="K281" s="18"/>
      <c r="L281" s="19">
        <f t="shared" si="12"/>
        <v>31787.239999999998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4212.7700000000004</v>
      </c>
      <c r="L284" s="19">
        <f t="shared" si="12"/>
        <v>4212.7700000000004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f>1200</f>
        <v>1200</v>
      </c>
      <c r="I287" s="18">
        <f>1149.5</f>
        <v>1149.5</v>
      </c>
      <c r="J287" s="18">
        <f>25683.68</f>
        <v>25683.68</v>
      </c>
      <c r="K287" s="18"/>
      <c r="L287" s="19">
        <f>SUM(F287:K287)</f>
        <v>28033.18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138011.29999999999</v>
      </c>
      <c r="G289" s="42">
        <f t="shared" si="13"/>
        <v>12149.11</v>
      </c>
      <c r="H289" s="42">
        <f t="shared" si="13"/>
        <v>16133.51</v>
      </c>
      <c r="I289" s="42">
        <f t="shared" si="13"/>
        <v>14942.77</v>
      </c>
      <c r="J289" s="42">
        <f t="shared" si="13"/>
        <v>54586.61</v>
      </c>
      <c r="K289" s="42">
        <f t="shared" si="13"/>
        <v>4212.7700000000004</v>
      </c>
      <c r="L289" s="41">
        <f t="shared" si="13"/>
        <v>240036.06999999998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138011.29999999999</v>
      </c>
      <c r="G337" s="41">
        <f t="shared" si="20"/>
        <v>12149.11</v>
      </c>
      <c r="H337" s="41">
        <f t="shared" si="20"/>
        <v>16133.51</v>
      </c>
      <c r="I337" s="41">
        <f t="shared" si="20"/>
        <v>14942.77</v>
      </c>
      <c r="J337" s="41">
        <f t="shared" si="20"/>
        <v>54586.61</v>
      </c>
      <c r="K337" s="41">
        <f t="shared" si="20"/>
        <v>4212.7700000000004</v>
      </c>
      <c r="L337" s="41">
        <f t="shared" si="20"/>
        <v>240036.06999999998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138011.29999999999</v>
      </c>
      <c r="G351" s="41">
        <f>G337</f>
        <v>12149.11</v>
      </c>
      <c r="H351" s="41">
        <f>H337</f>
        <v>16133.51</v>
      </c>
      <c r="I351" s="41">
        <f>I337</f>
        <v>14942.77</v>
      </c>
      <c r="J351" s="41">
        <f>J337</f>
        <v>54586.61</v>
      </c>
      <c r="K351" s="47">
        <f>K337+K350</f>
        <v>4212.7700000000004</v>
      </c>
      <c r="L351" s="41">
        <f>L337+L350</f>
        <v>240036.06999999998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49516.6</v>
      </c>
      <c r="G357" s="18">
        <v>24413.06</v>
      </c>
      <c r="H357" s="18">
        <v>5118.91</v>
      </c>
      <c r="I357" s="18">
        <v>72678.880000000005</v>
      </c>
      <c r="J357" s="18">
        <v>1933.55</v>
      </c>
      <c r="K357" s="18"/>
      <c r="L357" s="13">
        <f>SUM(F357:K357)</f>
        <v>153661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49516.6</v>
      </c>
      <c r="G361" s="47">
        <f t="shared" si="22"/>
        <v>24413.06</v>
      </c>
      <c r="H361" s="47">
        <f t="shared" si="22"/>
        <v>5118.91</v>
      </c>
      <c r="I361" s="47">
        <f t="shared" si="22"/>
        <v>72678.880000000005</v>
      </c>
      <c r="J361" s="47">
        <f t="shared" si="22"/>
        <v>1933.55</v>
      </c>
      <c r="K361" s="47">
        <f t="shared" si="22"/>
        <v>0</v>
      </c>
      <c r="L361" s="47">
        <f t="shared" si="22"/>
        <v>153661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60792.33+6675.25</f>
        <v>67467.58</v>
      </c>
      <c r="G366" s="18"/>
      <c r="H366" s="18"/>
      <c r="I366" s="56">
        <f>SUM(F366:H366)</f>
        <v>67467.58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5211.3</v>
      </c>
      <c r="G367" s="63"/>
      <c r="H367" s="63"/>
      <c r="I367" s="56">
        <f>SUM(F367:H367)</f>
        <v>5211.3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72678.880000000005</v>
      </c>
      <c r="G368" s="47">
        <f>SUM(G366:G367)</f>
        <v>0</v>
      </c>
      <c r="H368" s="47">
        <f>SUM(H366:H367)</f>
        <v>0</v>
      </c>
      <c r="I368" s="47">
        <f>SUM(I366:I367)</f>
        <v>72678.880000000005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400.14</v>
      </c>
      <c r="I388" s="18"/>
      <c r="J388" s="24" t="s">
        <v>289</v>
      </c>
      <c r="K388" s="24" t="s">
        <v>289</v>
      </c>
      <c r="L388" s="56">
        <f t="shared" si="25"/>
        <v>400.14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400.14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400.14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56.36</v>
      </c>
      <c r="I395" s="18"/>
      <c r="J395" s="24" t="s">
        <v>289</v>
      </c>
      <c r="K395" s="24" t="s">
        <v>289</v>
      </c>
      <c r="L395" s="56">
        <f t="shared" si="26"/>
        <v>56.36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84.93</v>
      </c>
      <c r="I397" s="18"/>
      <c r="J397" s="24" t="s">
        <v>289</v>
      </c>
      <c r="K397" s="24" t="s">
        <v>289</v>
      </c>
      <c r="L397" s="56">
        <f t="shared" si="26"/>
        <v>84.93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12500</v>
      </c>
      <c r="H398" s="18">
        <v>44.57</v>
      </c>
      <c r="I398" s="18"/>
      <c r="J398" s="24" t="s">
        <v>289</v>
      </c>
      <c r="K398" s="24" t="s">
        <v>289</v>
      </c>
      <c r="L398" s="56">
        <f t="shared" si="26"/>
        <v>12544.57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17000</v>
      </c>
      <c r="H399" s="18">
        <v>9.85</v>
      </c>
      <c r="I399" s="18"/>
      <c r="J399" s="24" t="s">
        <v>289</v>
      </c>
      <c r="K399" s="24" t="s">
        <v>289</v>
      </c>
      <c r="L399" s="56">
        <f t="shared" si="26"/>
        <v>17009.849999999999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29500</v>
      </c>
      <c r="H400" s="47">
        <f>SUM(H394:H399)</f>
        <v>195.71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29695.71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29500</v>
      </c>
      <c r="H407" s="47">
        <f>H392+H400+H406</f>
        <v>595.85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30095.85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20886</v>
      </c>
      <c r="I414" s="18"/>
      <c r="J414" s="18"/>
      <c r="K414" s="18"/>
      <c r="L414" s="56">
        <f t="shared" si="27"/>
        <v>20886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20886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20886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20886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20886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530882.01</v>
      </c>
      <c r="G440" s="18">
        <v>267693.11</v>
      </c>
      <c r="H440" s="18"/>
      <c r="I440" s="56">
        <f t="shared" si="33"/>
        <v>798575.12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530882.01</v>
      </c>
      <c r="G445" s="13">
        <f>SUM(G438:G444)</f>
        <v>267693.11</v>
      </c>
      <c r="H445" s="13">
        <f>SUM(H438:H444)</f>
        <v>0</v>
      </c>
      <c r="I445" s="13">
        <f>SUM(I438:I444)</f>
        <v>798575.12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530882.01</v>
      </c>
      <c r="G458" s="18">
        <v>267693.11</v>
      </c>
      <c r="H458" s="18"/>
      <c r="I458" s="56">
        <f t="shared" si="34"/>
        <v>798575.12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530882.01</v>
      </c>
      <c r="G459" s="83">
        <f>SUM(G453:G458)</f>
        <v>267693.11</v>
      </c>
      <c r="H459" s="83">
        <f>SUM(H453:H458)</f>
        <v>0</v>
      </c>
      <c r="I459" s="83">
        <f>SUM(I453:I458)</f>
        <v>798575.12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530882.01</v>
      </c>
      <c r="G460" s="42">
        <f>G451+G459</f>
        <v>267693.11</v>
      </c>
      <c r="H460" s="42">
        <f>H451+H459</f>
        <v>0</v>
      </c>
      <c r="I460" s="42">
        <f>I451+I459</f>
        <v>798575.12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599039.44999999995</v>
      </c>
      <c r="G464" s="18">
        <v>18972.68</v>
      </c>
      <c r="H464" s="18">
        <v>0</v>
      </c>
      <c r="I464" s="18">
        <v>0</v>
      </c>
      <c r="J464" s="18">
        <v>789365.27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7082238.5300000003</v>
      </c>
      <c r="G467" s="18">
        <v>148591.79</v>
      </c>
      <c r="H467" s="18">
        <v>240036.07</v>
      </c>
      <c r="I467" s="18"/>
      <c r="J467" s="18">
        <v>30095.85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7082238.5300000003</v>
      </c>
      <c r="G469" s="53">
        <f>SUM(G467:G468)</f>
        <v>148591.79</v>
      </c>
      <c r="H469" s="53">
        <f>SUM(H467:H468)</f>
        <v>240036.07</v>
      </c>
      <c r="I469" s="53">
        <f>SUM(I467:I468)</f>
        <v>0</v>
      </c>
      <c r="J469" s="53">
        <f>SUM(J467:J468)</f>
        <v>30095.85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7465920.4800000004</v>
      </c>
      <c r="G471" s="18">
        <v>153661</v>
      </c>
      <c r="H471" s="18">
        <v>240036.07</v>
      </c>
      <c r="I471" s="18"/>
      <c r="J471" s="18">
        <v>20886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7465920.4800000004</v>
      </c>
      <c r="G473" s="53">
        <f>SUM(G471:G472)</f>
        <v>153661</v>
      </c>
      <c r="H473" s="53">
        <f>SUM(H471:H472)</f>
        <v>240036.07</v>
      </c>
      <c r="I473" s="53">
        <f>SUM(I471:I472)</f>
        <v>0</v>
      </c>
      <c r="J473" s="53">
        <f>SUM(J471:J472)</f>
        <v>20886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215357.5</v>
      </c>
      <c r="G475" s="53">
        <f>(G464+G469)- G473</f>
        <v>13903.470000000001</v>
      </c>
      <c r="H475" s="53">
        <f>(H464+H469)- H473</f>
        <v>0</v>
      </c>
      <c r="I475" s="53">
        <f>(I464+I469)- I473</f>
        <v>0</v>
      </c>
      <c r="J475" s="53">
        <f>(J464+J469)- J473</f>
        <v>798575.12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466025</v>
      </c>
      <c r="G520" s="18">
        <v>121632.77</v>
      </c>
      <c r="H520" s="18">
        <f>31163.72+828816.16-470479.92-6419.34-281146.14-1005-21504.01</f>
        <v>79425.469999999987</v>
      </c>
      <c r="I520" s="18">
        <v>2259.4</v>
      </c>
      <c r="J520" s="18">
        <v>29201.93</v>
      </c>
      <c r="K520" s="18"/>
      <c r="L520" s="88">
        <f>SUM(F520:K520)</f>
        <v>698544.57000000007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1005</v>
      </c>
      <c r="I521" s="18"/>
      <c r="J521" s="18"/>
      <c r="K521" s="18"/>
      <c r="L521" s="88">
        <f>SUM(F521:K521)</f>
        <v>1005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470479.92+6419.34+281146.14+21504.01</f>
        <v>779549.41</v>
      </c>
      <c r="I522" s="18"/>
      <c r="J522" s="18"/>
      <c r="K522" s="18"/>
      <c r="L522" s="88">
        <f>SUM(F522:K522)</f>
        <v>779549.41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466025</v>
      </c>
      <c r="G523" s="108">
        <f t="shared" ref="G523:L523" si="36">SUM(G520:G522)</f>
        <v>121632.77</v>
      </c>
      <c r="H523" s="108">
        <f t="shared" si="36"/>
        <v>859979.88</v>
      </c>
      <c r="I523" s="108">
        <f t="shared" si="36"/>
        <v>2259.4</v>
      </c>
      <c r="J523" s="108">
        <f t="shared" si="36"/>
        <v>29201.93</v>
      </c>
      <c r="K523" s="108">
        <f t="shared" si="36"/>
        <v>0</v>
      </c>
      <c r="L523" s="89">
        <f t="shared" si="36"/>
        <v>1479098.98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233061.13</v>
      </c>
      <c r="I525" s="18">
        <v>1829.99</v>
      </c>
      <c r="J525" s="18"/>
      <c r="K525" s="18"/>
      <c r="L525" s="88">
        <f>SUM(F525:K525)</f>
        <v>234891.12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233061.13</v>
      </c>
      <c r="I528" s="89">
        <f t="shared" si="37"/>
        <v>1829.99</v>
      </c>
      <c r="J528" s="89">
        <f t="shared" si="37"/>
        <v>0</v>
      </c>
      <c r="K528" s="89">
        <f t="shared" si="37"/>
        <v>0</v>
      </c>
      <c r="L528" s="89">
        <f t="shared" si="37"/>
        <v>234891.12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99278.16</v>
      </c>
      <c r="G530" s="18">
        <f>44097.36+403</f>
        <v>44500.36</v>
      </c>
      <c r="H530" s="18">
        <f>594.22+3802.74</f>
        <v>4396.96</v>
      </c>
      <c r="I530" s="18"/>
      <c r="J530" s="18"/>
      <c r="K530" s="18">
        <v>655</v>
      </c>
      <c r="L530" s="88">
        <f>SUM(F530:K530)</f>
        <v>148830.48000000001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99278.16</v>
      </c>
      <c r="G533" s="89">
        <f t="shared" ref="G533:L533" si="38">SUM(G530:G532)</f>
        <v>44500.36</v>
      </c>
      <c r="H533" s="89">
        <f t="shared" si="38"/>
        <v>4396.96</v>
      </c>
      <c r="I533" s="89">
        <f t="shared" si="38"/>
        <v>0</v>
      </c>
      <c r="J533" s="89">
        <f t="shared" si="38"/>
        <v>0</v>
      </c>
      <c r="K533" s="89">
        <f t="shared" si="38"/>
        <v>655</v>
      </c>
      <c r="L533" s="89">
        <f t="shared" si="38"/>
        <v>148830.48000000001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2301.92</v>
      </c>
      <c r="I535" s="18"/>
      <c r="J535" s="18"/>
      <c r="K535" s="18"/>
      <c r="L535" s="88">
        <f>SUM(F535:K535)</f>
        <v>2301.92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2301.92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2301.92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145837.89000000001</v>
      </c>
      <c r="I540" s="18"/>
      <c r="J540" s="18"/>
      <c r="K540" s="18"/>
      <c r="L540" s="88">
        <f>SUM(F540:K540)</f>
        <v>145837.89000000001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65375.61</v>
      </c>
      <c r="I542" s="18"/>
      <c r="J542" s="18"/>
      <c r="K542" s="18"/>
      <c r="L542" s="88">
        <f>SUM(F542:K542)</f>
        <v>65375.61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211213.5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211213.5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565303.16</v>
      </c>
      <c r="G544" s="89">
        <f t="shared" ref="G544:L544" si="41">G523+G528+G533+G538+G543</f>
        <v>166133.13</v>
      </c>
      <c r="H544" s="89">
        <f t="shared" si="41"/>
        <v>1310953.3899999999</v>
      </c>
      <c r="I544" s="89">
        <f t="shared" si="41"/>
        <v>4089.3900000000003</v>
      </c>
      <c r="J544" s="89">
        <f t="shared" si="41"/>
        <v>29201.93</v>
      </c>
      <c r="K544" s="89">
        <f t="shared" si="41"/>
        <v>655</v>
      </c>
      <c r="L544" s="89">
        <f t="shared" si="41"/>
        <v>2076336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698544.57000000007</v>
      </c>
      <c r="G548" s="87">
        <f>L525</f>
        <v>234891.12</v>
      </c>
      <c r="H548" s="87">
        <f>L530</f>
        <v>148830.48000000001</v>
      </c>
      <c r="I548" s="87">
        <f>L535</f>
        <v>2301.92</v>
      </c>
      <c r="J548" s="87">
        <f>L540</f>
        <v>145837.89000000001</v>
      </c>
      <c r="K548" s="87">
        <f>SUM(F548:J548)</f>
        <v>1230405.98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1005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1005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779549.41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65375.61</v>
      </c>
      <c r="K550" s="87">
        <f>SUM(F550:J550)</f>
        <v>844925.02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1479098.98</v>
      </c>
      <c r="G551" s="89">
        <f t="shared" si="42"/>
        <v>234891.12</v>
      </c>
      <c r="H551" s="89">
        <f t="shared" si="42"/>
        <v>148830.48000000001</v>
      </c>
      <c r="I551" s="89">
        <f t="shared" si="42"/>
        <v>2301.92</v>
      </c>
      <c r="J551" s="89">
        <f t="shared" si="42"/>
        <v>211213.5</v>
      </c>
      <c r="K551" s="89">
        <f t="shared" si="42"/>
        <v>2076336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1650797.62</v>
      </c>
      <c r="I574" s="87">
        <f>SUM(F574:H574)</f>
        <v>1650797.62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58487.199999999997</v>
      </c>
      <c r="I576" s="87">
        <f t="shared" si="47"/>
        <v>58487.199999999997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470479.92</v>
      </c>
      <c r="I578" s="87">
        <f t="shared" si="47"/>
        <v>470479.92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6419.34</v>
      </c>
      <c r="I580" s="87">
        <f t="shared" si="47"/>
        <v>6419.34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38730.7+9531.05</f>
        <v>48261.75</v>
      </c>
      <c r="G581" s="18">
        <v>1005</v>
      </c>
      <c r="H581" s="18">
        <f>281146.14+21504.01</f>
        <v>302650.15000000002</v>
      </c>
      <c r="I581" s="87">
        <f t="shared" si="47"/>
        <v>351916.9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158121.31</v>
      </c>
      <c r="I590" s="18"/>
      <c r="J590" s="18">
        <v>74239.89</v>
      </c>
      <c r="K590" s="104">
        <f t="shared" ref="K590:K596" si="48">SUM(H590:J590)</f>
        <v>232361.2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145837.89000000001</v>
      </c>
      <c r="I591" s="18"/>
      <c r="J591" s="18">
        <v>65375.61</v>
      </c>
      <c r="K591" s="104">
        <f t="shared" si="48"/>
        <v>211213.5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7445.8</v>
      </c>
      <c r="I593" s="18"/>
      <c r="J593" s="18"/>
      <c r="K593" s="104">
        <f t="shared" si="48"/>
        <v>7445.8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4998.07</v>
      </c>
      <c r="I594" s="18"/>
      <c r="J594" s="18"/>
      <c r="K594" s="104">
        <f t="shared" si="48"/>
        <v>4998.07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316403.07</v>
      </c>
      <c r="I597" s="108">
        <f>SUM(I590:I596)</f>
        <v>0</v>
      </c>
      <c r="J597" s="108">
        <f>SUM(J590:J596)</f>
        <v>139615.5</v>
      </c>
      <c r="K597" s="108">
        <f>SUM(K590:K596)</f>
        <v>456018.57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113450.46</v>
      </c>
      <c r="I603" s="18"/>
      <c r="J603" s="18"/>
      <c r="K603" s="104">
        <f>SUM(H603:J603)</f>
        <v>113450.46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113450.46</v>
      </c>
      <c r="I604" s="108">
        <f>SUM(I601:I603)</f>
        <v>0</v>
      </c>
      <c r="J604" s="108">
        <f>SUM(J601:J603)</f>
        <v>0</v>
      </c>
      <c r="K604" s="108">
        <f>SUM(K601:K603)</f>
        <v>113450.46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8368</v>
      </c>
      <c r="G610" s="18">
        <v>1157.3599999999999</v>
      </c>
      <c r="H610" s="18">
        <f>5418.75+32040.06</f>
        <v>37458.81</v>
      </c>
      <c r="I610" s="18">
        <v>78.61</v>
      </c>
      <c r="J610" s="18"/>
      <c r="K610" s="18"/>
      <c r="L610" s="88">
        <f>SUM(F610:K610)</f>
        <v>47062.78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8368</v>
      </c>
      <c r="G613" s="108">
        <f t="shared" si="49"/>
        <v>1157.3599999999999</v>
      </c>
      <c r="H613" s="108">
        <f t="shared" si="49"/>
        <v>37458.81</v>
      </c>
      <c r="I613" s="108">
        <f t="shared" si="49"/>
        <v>78.61</v>
      </c>
      <c r="J613" s="108">
        <f t="shared" si="49"/>
        <v>0</v>
      </c>
      <c r="K613" s="108">
        <f t="shared" si="49"/>
        <v>0</v>
      </c>
      <c r="L613" s="89">
        <f t="shared" si="49"/>
        <v>47062.78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336212.56</v>
      </c>
      <c r="H616" s="109">
        <f>SUM(F51)</f>
        <v>336212.56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16674.04</v>
      </c>
      <c r="H617" s="109">
        <f>SUM(G51)</f>
        <v>16674.04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48412.39</v>
      </c>
      <c r="H618" s="109">
        <f>SUM(H51)</f>
        <v>48412.39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798575.12</v>
      </c>
      <c r="H620" s="109">
        <f>SUM(J51)</f>
        <v>798575.12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215357.5</v>
      </c>
      <c r="H621" s="109">
        <f>F475</f>
        <v>215357.5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13903.47</v>
      </c>
      <c r="H622" s="109">
        <f>G475</f>
        <v>13903.470000000001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798575.12</v>
      </c>
      <c r="H625" s="109">
        <f>J475</f>
        <v>798575.12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7082238.5299999993</v>
      </c>
      <c r="H626" s="104">
        <f>SUM(F467)</f>
        <v>7082238.5300000003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148591.79</v>
      </c>
      <c r="H627" s="104">
        <f>SUM(G467)</f>
        <v>148591.79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240036.06999999998</v>
      </c>
      <c r="H628" s="104">
        <f>SUM(H467)</f>
        <v>240036.07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30095.85</v>
      </c>
      <c r="H630" s="104">
        <f>SUM(J467)</f>
        <v>30095.85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7465920.4799999995</v>
      </c>
      <c r="H631" s="104">
        <f>SUM(F471)</f>
        <v>7465920.4800000004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240036.06999999998</v>
      </c>
      <c r="H632" s="104">
        <f>SUM(H471)</f>
        <v>240036.07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72678.880000000005</v>
      </c>
      <c r="H633" s="104">
        <f>I368</f>
        <v>72678.880000000005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153661</v>
      </c>
      <c r="H634" s="104">
        <f>SUM(G471)</f>
        <v>153661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30095.85</v>
      </c>
      <c r="H636" s="164">
        <f>SUM(J467)</f>
        <v>30095.85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20886</v>
      </c>
      <c r="H637" s="164">
        <f>SUM(J471)</f>
        <v>20886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530882.01</v>
      </c>
      <c r="H638" s="104">
        <f>SUM(F460)</f>
        <v>530882.01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267693.11</v>
      </c>
      <c r="H639" s="104">
        <f>SUM(G460)</f>
        <v>267693.11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798575.12</v>
      </c>
      <c r="H641" s="104">
        <f>SUM(I460)</f>
        <v>798575.12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595.85</v>
      </c>
      <c r="H643" s="104">
        <f>H407</f>
        <v>595.85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29500</v>
      </c>
      <c r="H644" s="104">
        <f>G407</f>
        <v>29500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30095.85</v>
      </c>
      <c r="H645" s="104">
        <f>L407</f>
        <v>30095.85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456018.57</v>
      </c>
      <c r="H646" s="104">
        <f>L207+L225+L243</f>
        <v>456018.57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113450.46</v>
      </c>
      <c r="H647" s="104">
        <f>(J256+J337)-(J254+J335)</f>
        <v>113450.45999999999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316403.07</v>
      </c>
      <c r="H648" s="104">
        <f>H597</f>
        <v>316403.07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139615.5</v>
      </c>
      <c r="H650" s="104">
        <f>J597</f>
        <v>139615.5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29500</v>
      </c>
      <c r="H654" s="104">
        <f>K265+K346</f>
        <v>29500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5180524.13</v>
      </c>
      <c r="G659" s="19">
        <f>(L228+L308+L358)</f>
        <v>1005</v>
      </c>
      <c r="H659" s="19">
        <f>(L246+L327+L359)</f>
        <v>2648588.42</v>
      </c>
      <c r="I659" s="19">
        <f>SUM(F659:H659)</f>
        <v>7830117.5499999998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105098.29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105098.29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316403.07</v>
      </c>
      <c r="G661" s="19">
        <f>(L225+L305)-(J225+J305)</f>
        <v>0</v>
      </c>
      <c r="H661" s="19">
        <f>(L243+L324)-(J243+J324)</f>
        <v>139615.5</v>
      </c>
      <c r="I661" s="19">
        <f>SUM(F661:H661)</f>
        <v>456018.57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208774.99000000002</v>
      </c>
      <c r="G662" s="200">
        <f>SUM(G574:G586)+SUM(I601:I603)+L611</f>
        <v>1005</v>
      </c>
      <c r="H662" s="200">
        <f>SUM(H574:H586)+SUM(J601:J603)+L612</f>
        <v>2488834.23</v>
      </c>
      <c r="I662" s="19">
        <f>SUM(F662:H662)</f>
        <v>2698614.22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4550247.78</v>
      </c>
      <c r="G663" s="19">
        <f>G659-SUM(G660:G662)</f>
        <v>0</v>
      </c>
      <c r="H663" s="19">
        <f>H659-SUM(H660:H662)</f>
        <v>20138.689999999944</v>
      </c>
      <c r="I663" s="19">
        <f>I659-SUM(I660:I662)</f>
        <v>4570386.47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399.49</v>
      </c>
      <c r="G664" s="249"/>
      <c r="H664" s="249"/>
      <c r="I664" s="19">
        <f>SUM(F664:H664)</f>
        <v>399.49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11390.14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11440.55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-20138.689999999999</v>
      </c>
      <c r="I668" s="19">
        <f>SUM(F668:H668)</f>
        <v>-20138.689999999999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11390.14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11390.14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Candia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1646602.82</v>
      </c>
      <c r="C9" s="230">
        <f>'DOE25'!G196+'DOE25'!G214+'DOE25'!G232+'DOE25'!G275+'DOE25'!G294+'DOE25'!G313</f>
        <v>608764.02</v>
      </c>
    </row>
    <row r="10" spans="1:3">
      <c r="A10" t="s">
        <v>779</v>
      </c>
      <c r="B10" s="241">
        <f>1471294.52+50844.86+27028.26</f>
        <v>1549167.6400000001</v>
      </c>
      <c r="C10" s="241">
        <v>601426.49</v>
      </c>
    </row>
    <row r="11" spans="1:3">
      <c r="A11" t="s">
        <v>780</v>
      </c>
      <c r="B11" s="241">
        <v>32613.94</v>
      </c>
      <c r="C11" s="241">
        <v>2565.06</v>
      </c>
    </row>
    <row r="12" spans="1:3">
      <c r="A12" t="s">
        <v>781</v>
      </c>
      <c r="B12" s="241">
        <f>27564+28495.88+8761.36</f>
        <v>64821.240000000005</v>
      </c>
      <c r="C12" s="241">
        <v>4772.47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1646602.82</v>
      </c>
      <c r="C13" s="232">
        <f>SUM(C10:C12)</f>
        <v>608764.02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546310.76</v>
      </c>
      <c r="C18" s="230">
        <f>'DOE25'!G197+'DOE25'!G215+'DOE25'!G233+'DOE25'!G276+'DOE25'!G295+'DOE25'!G314</f>
        <v>158015.44999999998</v>
      </c>
    </row>
    <row r="19" spans="1:3">
      <c r="A19" t="s">
        <v>779</v>
      </c>
      <c r="B19" s="241">
        <f>212409+3750+4692.13+57528</f>
        <v>278379.13</v>
      </c>
      <c r="C19" s="241">
        <v>99308.45</v>
      </c>
    </row>
    <row r="20" spans="1:3">
      <c r="A20" t="s">
        <v>780</v>
      </c>
      <c r="B20" s="241">
        <f>116374.1+36732.42+4618</f>
        <v>157724.52000000002</v>
      </c>
      <c r="C20" s="241">
        <v>16362.94</v>
      </c>
    </row>
    <row r="21" spans="1:3">
      <c r="A21" t="s">
        <v>781</v>
      </c>
      <c r="B21" s="241">
        <f>75815.58+23462.58+10928.95</f>
        <v>110207.11</v>
      </c>
      <c r="C21" s="241">
        <v>42344.06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546310.76</v>
      </c>
      <c r="C22" s="232">
        <f>SUM(C19:C21)</f>
        <v>158015.45000000001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22700</v>
      </c>
      <c r="C36" s="236">
        <f>'DOE25'!G199+'DOE25'!G217+'DOE25'!G235+'DOE25'!G278+'DOE25'!G297+'DOE25'!G316</f>
        <v>3064.98</v>
      </c>
    </row>
    <row r="37" spans="1:3">
      <c r="A37" t="s">
        <v>779</v>
      </c>
      <c r="B37" s="241">
        <v>13800</v>
      </c>
      <c r="C37" s="241">
        <f>746.98+1098.73+274.35+271.12</f>
        <v>2391.1799999999998</v>
      </c>
    </row>
    <row r="38" spans="1:3">
      <c r="A38" t="s">
        <v>780</v>
      </c>
      <c r="B38" s="241">
        <v>1500</v>
      </c>
      <c r="C38" s="241">
        <v>114.31</v>
      </c>
    </row>
    <row r="39" spans="1:3">
      <c r="A39" t="s">
        <v>781</v>
      </c>
      <c r="B39" s="241">
        <v>7400</v>
      </c>
      <c r="C39" s="241">
        <f>449.64+109.85</f>
        <v>559.49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22700</v>
      </c>
      <c r="C40" s="232">
        <f>SUM(C37:C39)</f>
        <v>3064.9799999999996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M19" sqref="M1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Candia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5523757.04</v>
      </c>
      <c r="D5" s="20">
        <f>SUM('DOE25'!L196:L199)+SUM('DOE25'!L214:L217)+SUM('DOE25'!L232:L235)-F5-G5</f>
        <v>5500809.9500000002</v>
      </c>
      <c r="E5" s="244"/>
      <c r="F5" s="256">
        <f>SUM('DOE25'!J196:J199)+SUM('DOE25'!J214:J217)+SUM('DOE25'!J232:J235)</f>
        <v>21594.59</v>
      </c>
      <c r="G5" s="53">
        <f>SUM('DOE25'!K196:K199)+SUM('DOE25'!K214:K217)+SUM('DOE25'!K232:K235)</f>
        <v>1352.5</v>
      </c>
      <c r="H5" s="260"/>
    </row>
    <row r="6" spans="1:9">
      <c r="A6" s="32">
        <v>2100</v>
      </c>
      <c r="B6" t="s">
        <v>801</v>
      </c>
      <c r="C6" s="246">
        <f t="shared" si="0"/>
        <v>406517.68999999994</v>
      </c>
      <c r="D6" s="20">
        <f>'DOE25'!L201+'DOE25'!L219+'DOE25'!L237-F6-G6</f>
        <v>404985.08999999997</v>
      </c>
      <c r="E6" s="244"/>
      <c r="F6" s="256">
        <f>'DOE25'!J201+'DOE25'!J219+'DOE25'!J237</f>
        <v>0</v>
      </c>
      <c r="G6" s="53">
        <f>'DOE25'!K201+'DOE25'!K219+'DOE25'!K237</f>
        <v>1532.6</v>
      </c>
      <c r="H6" s="260"/>
    </row>
    <row r="7" spans="1:9">
      <c r="A7" s="32">
        <v>2200</v>
      </c>
      <c r="B7" t="s">
        <v>834</v>
      </c>
      <c r="C7" s="246">
        <f t="shared" si="0"/>
        <v>95121.689999999988</v>
      </c>
      <c r="D7" s="20">
        <f>'DOE25'!L202+'DOE25'!L220+'DOE25'!L238-F7-G7</f>
        <v>84942.43</v>
      </c>
      <c r="E7" s="244"/>
      <c r="F7" s="256">
        <f>'DOE25'!J202+'DOE25'!J220+'DOE25'!J238</f>
        <v>10179.26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125565.71</v>
      </c>
      <c r="D8" s="244"/>
      <c r="E8" s="20">
        <f>'DOE25'!L203+'DOE25'!L221+'DOE25'!L239-F8-G8-D9-D11</f>
        <v>119228.67000000001</v>
      </c>
      <c r="F8" s="256">
        <f>'DOE25'!J203+'DOE25'!J221+'DOE25'!J239</f>
        <v>0</v>
      </c>
      <c r="G8" s="53">
        <f>'DOE25'!K203+'DOE25'!K221+'DOE25'!K239</f>
        <v>6337.04</v>
      </c>
      <c r="H8" s="260"/>
    </row>
    <row r="9" spans="1:9">
      <c r="A9" s="32">
        <v>2310</v>
      </c>
      <c r="B9" t="s">
        <v>818</v>
      </c>
      <c r="C9" s="246">
        <f t="shared" si="0"/>
        <v>38977.58</v>
      </c>
      <c r="D9" s="245">
        <v>38977.58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6851.5</v>
      </c>
      <c r="D10" s="244"/>
      <c r="E10" s="245">
        <v>6851.5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29137.29</v>
      </c>
      <c r="D11" s="245">
        <v>29137.29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310860.32</v>
      </c>
      <c r="D12" s="20">
        <f>'DOE25'!L204+'DOE25'!L222+'DOE25'!L240-F12-G12</f>
        <v>309420.32</v>
      </c>
      <c r="E12" s="244"/>
      <c r="F12" s="256">
        <f>'DOE25'!J204+'DOE25'!J222+'DOE25'!J240</f>
        <v>0</v>
      </c>
      <c r="G12" s="53">
        <f>'DOE25'!K204+'DOE25'!K222+'DOE25'!K240</f>
        <v>1440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374969.04000000004</v>
      </c>
      <c r="D14" s="20">
        <f>'DOE25'!L206+'DOE25'!L224+'DOE25'!L242-F14-G14</f>
        <v>357459.04000000004</v>
      </c>
      <c r="E14" s="244"/>
      <c r="F14" s="256">
        <f>'DOE25'!J206+'DOE25'!J224+'DOE25'!J242</f>
        <v>17510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456018.57</v>
      </c>
      <c r="D15" s="20">
        <f>'DOE25'!L207+'DOE25'!L225+'DOE25'!L243-F15-G15</f>
        <v>456018.57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75495.549999999988</v>
      </c>
      <c r="D16" s="244"/>
      <c r="E16" s="20">
        <f>'DOE25'!L208+'DOE25'!L226+'DOE25'!L244-F16-G16</f>
        <v>65915.549999999988</v>
      </c>
      <c r="F16" s="256">
        <f>'DOE25'!J208+'DOE25'!J226+'DOE25'!J244</f>
        <v>9580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86193.42</v>
      </c>
      <c r="D29" s="20">
        <f>'DOE25'!L357+'DOE25'!L358+'DOE25'!L359-'DOE25'!I366-F29-G29</f>
        <v>84259.87</v>
      </c>
      <c r="E29" s="244"/>
      <c r="F29" s="256">
        <f>'DOE25'!J357+'DOE25'!J358+'DOE25'!J359</f>
        <v>1933.55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240036.06999999998</v>
      </c>
      <c r="D31" s="20">
        <f>'DOE25'!L289+'DOE25'!L308+'DOE25'!L327+'DOE25'!L332+'DOE25'!L333+'DOE25'!L334-F31-G31</f>
        <v>181236.68999999997</v>
      </c>
      <c r="E31" s="244"/>
      <c r="F31" s="256">
        <f>'DOE25'!J289+'DOE25'!J308+'DOE25'!J327+'DOE25'!J332+'DOE25'!J333+'DOE25'!J334</f>
        <v>54586.61</v>
      </c>
      <c r="G31" s="53">
        <f>'DOE25'!K289+'DOE25'!K308+'DOE25'!K327+'DOE25'!K332+'DOE25'!K333+'DOE25'!K334</f>
        <v>4212.7700000000004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7447246.830000001</v>
      </c>
      <c r="E33" s="247">
        <f>SUM(E5:E31)</f>
        <v>191995.72</v>
      </c>
      <c r="F33" s="247">
        <f>SUM(F5:F31)</f>
        <v>115384.01000000001</v>
      </c>
      <c r="G33" s="247">
        <f>SUM(G5:G31)</f>
        <v>14874.91</v>
      </c>
      <c r="H33" s="247">
        <f>SUM(H5:H31)</f>
        <v>0</v>
      </c>
    </row>
    <row r="35" spans="2:8" ht="12" thickBot="1">
      <c r="B35" s="254" t="s">
        <v>847</v>
      </c>
      <c r="D35" s="255">
        <f>E33</f>
        <v>191995.72</v>
      </c>
      <c r="E35" s="250"/>
    </row>
    <row r="36" spans="2:8" ht="12" thickTop="1">
      <c r="B36" t="s">
        <v>815</v>
      </c>
      <c r="D36" s="20">
        <f>D33</f>
        <v>7447246.830000001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47" sqref="C47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Candia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150786.84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174420.97</v>
      </c>
      <c r="D11" s="95">
        <f>'DOE25'!G12</f>
        <v>13778.74</v>
      </c>
      <c r="E11" s="95">
        <f>'DOE25'!H12</f>
        <v>0</v>
      </c>
      <c r="F11" s="95">
        <f>'DOE25'!I12</f>
        <v>0</v>
      </c>
      <c r="G11" s="95">
        <f>'DOE25'!J12</f>
        <v>798575.12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10962.3</v>
      </c>
      <c r="D12" s="95">
        <f>'DOE25'!G13</f>
        <v>2895.3</v>
      </c>
      <c r="E12" s="95">
        <f>'DOE25'!H13</f>
        <v>48412.39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42.45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336212.56</v>
      </c>
      <c r="D18" s="41">
        <f>SUM(D8:D17)</f>
        <v>16674.04</v>
      </c>
      <c r="E18" s="41">
        <f>SUM(E8:E17)</f>
        <v>48412.39</v>
      </c>
      <c r="F18" s="41">
        <f>SUM(F8:F17)</f>
        <v>0</v>
      </c>
      <c r="G18" s="41">
        <f>SUM(G8:G17)</f>
        <v>798575.12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13778.74</v>
      </c>
      <c r="D21" s="95">
        <f>'DOE25'!G22</f>
        <v>0</v>
      </c>
      <c r="E21" s="95">
        <f>'DOE25'!H22</f>
        <v>47693.97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105035.99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2040.33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2770.57</v>
      </c>
      <c r="E29" s="95">
        <f>'DOE25'!H30</f>
        <v>718.42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120855.06000000001</v>
      </c>
      <c r="D31" s="41">
        <f>SUM(D21:D30)</f>
        <v>2770.57</v>
      </c>
      <c r="E31" s="41">
        <f>SUM(E21:E30)</f>
        <v>48412.39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13903.47</v>
      </c>
      <c r="E46" s="95">
        <f>'DOE25'!H47</f>
        <v>0</v>
      </c>
      <c r="F46" s="95">
        <f>'DOE25'!I47</f>
        <v>0</v>
      </c>
      <c r="G46" s="95">
        <f>'DOE25'!J47</f>
        <v>798575.12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28877.62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166479.88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215357.5</v>
      </c>
      <c r="D49" s="41">
        <f>SUM(D34:D48)</f>
        <v>13903.47</v>
      </c>
      <c r="E49" s="41">
        <f>SUM(E34:E48)</f>
        <v>0</v>
      </c>
      <c r="F49" s="41">
        <f>SUM(F34:F48)</f>
        <v>0</v>
      </c>
      <c r="G49" s="41">
        <f>SUM(G34:G48)</f>
        <v>798575.12</v>
      </c>
      <c r="H49" s="124"/>
      <c r="I49" s="124"/>
    </row>
    <row r="50" spans="1:9" ht="12" thickTop="1">
      <c r="A50" s="38" t="s">
        <v>895</v>
      </c>
      <c r="B50" s="2"/>
      <c r="C50" s="41">
        <f>C49+C31</f>
        <v>336212.56</v>
      </c>
      <c r="D50" s="41">
        <f>D49+D31</f>
        <v>16674.04</v>
      </c>
      <c r="E50" s="41">
        <f>E49+E31</f>
        <v>48412.39</v>
      </c>
      <c r="F50" s="41">
        <f>F49+F31</f>
        <v>0</v>
      </c>
      <c r="G50" s="41">
        <f>G49+G31</f>
        <v>798575.12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4571325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10695.5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504.03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595.85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105098.29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2939.01</v>
      </c>
      <c r="D60" s="95">
        <f>SUM('DOE25'!G97:G109)</f>
        <v>0</v>
      </c>
      <c r="E60" s="95">
        <f>SUM('DOE25'!H97:H109)</f>
        <v>28.97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14138.54</v>
      </c>
      <c r="D61" s="130">
        <f>SUM(D56:D60)</f>
        <v>105098.29</v>
      </c>
      <c r="E61" s="130">
        <f>SUM(E56:E60)</f>
        <v>28.97</v>
      </c>
      <c r="F61" s="130">
        <f>SUM(F56:F60)</f>
        <v>0</v>
      </c>
      <c r="G61" s="130">
        <f>SUM(G56:G60)</f>
        <v>595.85</v>
      </c>
      <c r="H61"/>
      <c r="I61"/>
    </row>
    <row r="62" spans="1:9" ht="12" thickTop="1">
      <c r="A62" s="29" t="s">
        <v>175</v>
      </c>
      <c r="B62" s="6"/>
      <c r="C62" s="22">
        <f>C55+C61</f>
        <v>4585463.54</v>
      </c>
      <c r="D62" s="22">
        <f>D55+D61</f>
        <v>105098.29</v>
      </c>
      <c r="E62" s="22">
        <f>E55+E61</f>
        <v>28.97</v>
      </c>
      <c r="F62" s="22">
        <f>F55+F61</f>
        <v>0</v>
      </c>
      <c r="G62" s="22">
        <f>G55+G61</f>
        <v>595.85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1367613.05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997424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1184.95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4116.5600000000004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2370338.56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51420.34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1750.88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51420.34</v>
      </c>
      <c r="D77" s="130">
        <f>SUM(D71:D76)</f>
        <v>1750.88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2421758.9</v>
      </c>
      <c r="D80" s="130">
        <f>SUM(D78:D79)+D77+D69</f>
        <v>1750.88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75016.09</v>
      </c>
      <c r="D87" s="95">
        <f>SUM('DOE25'!G152:G160)</f>
        <v>41742.620000000003</v>
      </c>
      <c r="E87" s="95">
        <f>SUM('DOE25'!H152:H160)</f>
        <v>238332.09999999998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1675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75016.09</v>
      </c>
      <c r="D90" s="131">
        <f>SUM(D84:D89)</f>
        <v>41742.620000000003</v>
      </c>
      <c r="E90" s="131">
        <f>SUM(E84:E89)</f>
        <v>240007.09999999998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29500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29500</v>
      </c>
    </row>
    <row r="103" spans="1:7" ht="12.75" thickTop="1" thickBot="1">
      <c r="A103" s="33" t="s">
        <v>765</v>
      </c>
      <c r="C103" s="86">
        <f>C62+C80+C90+C102</f>
        <v>7082238.5299999993</v>
      </c>
      <c r="D103" s="86">
        <f>D62+D80+D90+D102</f>
        <v>148591.79</v>
      </c>
      <c r="E103" s="86">
        <f>E62+E80+E90+E102</f>
        <v>240036.06999999998</v>
      </c>
      <c r="F103" s="86">
        <f>F62+F80+F90+F102</f>
        <v>0</v>
      </c>
      <c r="G103" s="86">
        <f>G62+G80+G102</f>
        <v>30095.85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3921791.1500000004</v>
      </c>
      <c r="D108" s="24" t="s">
        <v>289</v>
      </c>
      <c r="E108" s="95">
        <f>('DOE25'!L275)+('DOE25'!L294)+('DOE25'!L313)</f>
        <v>94583.78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1565842.9300000002</v>
      </c>
      <c r="D109" s="24" t="s">
        <v>289</v>
      </c>
      <c r="E109" s="95">
        <f>('DOE25'!L276)+('DOE25'!L295)+('DOE25'!L314)</f>
        <v>71050.209999999992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36122.959999999999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5523757.04</v>
      </c>
      <c r="D114" s="86">
        <f>SUM(D108:D113)</f>
        <v>0</v>
      </c>
      <c r="E114" s="86">
        <f>SUM(E108:E113)</f>
        <v>165633.99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406517.68999999994</v>
      </c>
      <c r="D117" s="24" t="s">
        <v>289</v>
      </c>
      <c r="E117" s="95">
        <f>+('DOE25'!L280)+('DOE25'!L299)+('DOE25'!L318)</f>
        <v>10368.89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95121.689999999988</v>
      </c>
      <c r="D118" s="24" t="s">
        <v>289</v>
      </c>
      <c r="E118" s="95">
        <f>+('DOE25'!L281)+('DOE25'!L300)+('DOE25'!L319)</f>
        <v>31787.239999999998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193680.58000000002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310860.32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4212.7700000000004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374969.04000000004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456018.57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75495.549999999988</v>
      </c>
      <c r="D124" s="24" t="s">
        <v>289</v>
      </c>
      <c r="E124" s="95">
        <f>+('DOE25'!L287)+('DOE25'!L306)+('DOE25'!L325)</f>
        <v>28033.18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153661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1912663.4400000002</v>
      </c>
      <c r="D127" s="86">
        <f>SUM(D117:D126)</f>
        <v>153661</v>
      </c>
      <c r="E127" s="86">
        <f>SUM(E117:E126)</f>
        <v>74402.079999999987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400.14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29695.71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-595.84999999999854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29500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7465920.4800000004</v>
      </c>
      <c r="D144" s="86">
        <f>(D114+D127+D143)</f>
        <v>153661</v>
      </c>
      <c r="E144" s="86">
        <f>(E114+E127+E143)</f>
        <v>240036.06999999998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Candia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11390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11390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4016375</v>
      </c>
      <c r="D10" s="182">
        <f>ROUND((C10/$C$28)*100,1)</f>
        <v>52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1636893</v>
      </c>
      <c r="D11" s="182">
        <f>ROUND((C11/$C$28)*100,1)</f>
        <v>21.2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36123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416887</v>
      </c>
      <c r="D15" s="182">
        <f t="shared" ref="D15:D27" si="0">ROUND((C15/$C$28)*100,1)</f>
        <v>5.4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126909</v>
      </c>
      <c r="D16" s="182">
        <f t="shared" si="0"/>
        <v>1.6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297209</v>
      </c>
      <c r="D17" s="182">
        <f t="shared" si="0"/>
        <v>3.8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310860</v>
      </c>
      <c r="D18" s="182">
        <f t="shared" si="0"/>
        <v>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4213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374969</v>
      </c>
      <c r="D20" s="182">
        <f t="shared" si="0"/>
        <v>4.9000000000000004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456019</v>
      </c>
      <c r="D21" s="182">
        <f t="shared" si="0"/>
        <v>5.9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48562.710000000006</v>
      </c>
      <c r="D27" s="182">
        <f t="shared" si="0"/>
        <v>0.6</v>
      </c>
    </row>
    <row r="28" spans="1:4">
      <c r="B28" s="187" t="s">
        <v>723</v>
      </c>
      <c r="C28" s="180">
        <f>SUM(C10:C27)</f>
        <v>7725019.71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7725019.71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4571325</v>
      </c>
      <c r="D35" s="182">
        <f t="shared" ref="D35:D40" si="1">ROUND((C35/$C$41)*100,1)</f>
        <v>62.1</v>
      </c>
    </row>
    <row r="36" spans="1:4">
      <c r="B36" s="185" t="s">
        <v>743</v>
      </c>
      <c r="C36" s="179">
        <f>SUM('DOE25'!F111:J111)-SUM('DOE25'!G96:G109)+('DOE25'!F173+'DOE25'!F174+'DOE25'!I173+'DOE25'!I174)-C35</f>
        <v>14763.359999999404</v>
      </c>
      <c r="D36" s="182">
        <f t="shared" si="1"/>
        <v>0.2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2366222</v>
      </c>
      <c r="D37" s="182">
        <f t="shared" si="1"/>
        <v>32.1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57288</v>
      </c>
      <c r="D38" s="182">
        <f t="shared" si="1"/>
        <v>0.8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356766</v>
      </c>
      <c r="D39" s="182">
        <f t="shared" si="1"/>
        <v>4.8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7366364.3599999994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Candia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2012-09-12T15:00:03Z</cp:lastPrinted>
  <dcterms:created xsi:type="dcterms:W3CDTF">1997-12-04T19:04:30Z</dcterms:created>
  <dcterms:modified xsi:type="dcterms:W3CDTF">2012-11-21T14:16:18Z</dcterms:modified>
</cp:coreProperties>
</file>