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C69" i="2" s="1"/>
  <c r="B2" i="13"/>
  <c r="F8" i="13"/>
  <c r="G8" i="13"/>
  <c r="L203" i="1"/>
  <c r="L221" i="1"/>
  <c r="L239" i="1"/>
  <c r="C17" i="10" s="1"/>
  <c r="D39" i="13"/>
  <c r="F13" i="13"/>
  <c r="G13" i="13"/>
  <c r="L205" i="1"/>
  <c r="L223" i="1"/>
  <c r="L241" i="1"/>
  <c r="F16" i="13"/>
  <c r="G16" i="13"/>
  <c r="L208" i="1"/>
  <c r="L226" i="1"/>
  <c r="L244" i="1"/>
  <c r="C124" i="2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C11" i="10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5" i="10"/>
  <c r="C16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0" i="1"/>
  <c r="H660" i="1"/>
  <c r="G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E119" i="2"/>
  <c r="C120" i="2"/>
  <c r="E120" i="2"/>
  <c r="C121" i="2"/>
  <c r="E121" i="2"/>
  <c r="C122" i="2"/>
  <c r="E122" i="2"/>
  <c r="E123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I256" i="1" s="1"/>
  <c r="I270" i="1" s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2" i="1"/>
  <c r="H642" i="1"/>
  <c r="G643" i="1"/>
  <c r="H643" i="1"/>
  <c r="G644" i="1"/>
  <c r="H644" i="1"/>
  <c r="G648" i="1"/>
  <c r="G649" i="1"/>
  <c r="H649" i="1"/>
  <c r="J649" i="1" s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G256" i="1"/>
  <c r="G270" i="1" s="1"/>
  <c r="G163" i="2"/>
  <c r="G159" i="2"/>
  <c r="C18" i="2"/>
  <c r="F31" i="2"/>
  <c r="C26" i="10"/>
  <c r="L327" i="1"/>
  <c r="L350" i="1"/>
  <c r="L289" i="1"/>
  <c r="A31" i="12"/>
  <c r="A40" i="12"/>
  <c r="D12" i="13"/>
  <c r="C12" i="13" s="1"/>
  <c r="G8" i="2"/>
  <c r="G161" i="2"/>
  <c r="D61" i="2"/>
  <c r="D62" i="2" s="1"/>
  <c r="E49" i="2"/>
  <c r="D18" i="13"/>
  <c r="C18" i="13" s="1"/>
  <c r="D7" i="13"/>
  <c r="F102" i="2"/>
  <c r="D18" i="2"/>
  <c r="E18" i="2"/>
  <c r="D17" i="13"/>
  <c r="C17" i="13" s="1"/>
  <c r="D6" i="13"/>
  <c r="C6" i="13" s="1"/>
  <c r="G158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L523" i="1" l="1"/>
  <c r="J641" i="1"/>
  <c r="G650" i="1"/>
  <c r="J650" i="1" s="1"/>
  <c r="H646" i="1"/>
  <c r="L246" i="1"/>
  <c r="L256" i="1" s="1"/>
  <c r="L270" i="1" s="1"/>
  <c r="G631" i="1" s="1"/>
  <c r="J631" i="1" s="1"/>
  <c r="C119" i="2"/>
  <c r="C108" i="2"/>
  <c r="C114" i="2" s="1"/>
  <c r="C123" i="2"/>
  <c r="F661" i="1"/>
  <c r="I661" i="1" s="1"/>
  <c r="C21" i="10"/>
  <c r="C127" i="2"/>
  <c r="D15" i="13"/>
  <c r="C15" i="13" s="1"/>
  <c r="J648" i="1"/>
  <c r="L210" i="1"/>
  <c r="E8" i="13"/>
  <c r="C8" i="13" s="1"/>
  <c r="C10" i="10"/>
  <c r="F659" i="1"/>
  <c r="F663" i="1" s="1"/>
  <c r="C90" i="2"/>
  <c r="F139" i="1"/>
  <c r="C61" i="2"/>
  <c r="C62" i="2" s="1"/>
  <c r="F51" i="1"/>
  <c r="H616" i="1" s="1"/>
  <c r="J616" i="1" s="1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C7" i="10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J637" i="1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F143" i="2"/>
  <c r="F144" i="2" s="1"/>
  <c r="K551" i="1" l="1"/>
  <c r="H659" i="1"/>
  <c r="H663" i="1" s="1"/>
  <c r="H671" i="1" s="1"/>
  <c r="C28" i="10"/>
  <c r="D24" i="10" s="1"/>
  <c r="C38" i="10"/>
  <c r="C41" i="10" s="1"/>
  <c r="D39" i="10" s="1"/>
  <c r="C103" i="2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H666" i="1" l="1"/>
  <c r="D10" i="10"/>
  <c r="D13" i="10"/>
  <c r="D26" i="10"/>
  <c r="D22" i="10"/>
  <c r="D11" i="10"/>
  <c r="D21" i="10"/>
  <c r="D16" i="10"/>
  <c r="C30" i="10"/>
  <c r="D17" i="10"/>
  <c r="D20" i="10"/>
  <c r="D18" i="10"/>
  <c r="D15" i="10"/>
  <c r="D27" i="10"/>
  <c r="D12" i="10"/>
  <c r="D28" i="10" s="1"/>
  <c r="D19" i="10"/>
  <c r="D23" i="10"/>
  <c r="D25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41" i="10"/>
  <c r="I666" i="1"/>
  <c r="I671" i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<sst xmlns="http://schemas.openxmlformats.org/spreadsheetml/2006/main" count="3944" uniqueCount="911">
  <si>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</si>
  <si>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</si>
  <si>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</si>
  <si>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</si>
  <si>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</si>
  <si>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</si>
  <si>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</si>
  <si>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</si>
  <si>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</si>
  <si>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</si>
  <si>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</si>
  <si>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</si>
  <si>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</si>
  <si>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</si>
  <si>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</si>
  <si>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</si>
  <si>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</si>
  <si>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</si>
  <si>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</si>
  <si>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</si>
  <si>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</si>
  <si>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</si>
  <si>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</si>
  <si>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</si>
  <si>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</si>
  <si>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</si>
  <si>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</si>
  <si>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</si>
  <si>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</si>
  <si>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</si>
  <si>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</si>
  <si>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</si>
  <si>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</si>
  <si>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</si>
  <si>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</si>
  <si>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</si>
  <si>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</si>
  <si>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</si>
  <si>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</si>
  <si>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</si>
  <si>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</si>
  <si>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</si>
  <si>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</si>
  <si>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</si>
  <si>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</si>
  <si>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</si>
  <si>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</si>
  <si>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</si>
  <si>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</si>
  <si>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</si>
  <si>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</si>
  <si>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</si>
  <si>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</si>
  <si>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</si>
  <si>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</si>
  <si>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</si>
  <si>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</si>
  <si>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</si>
  <si>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</si>
  <si>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</si>
  <si>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</si>
  <si>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</si>
  <si>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</si>
  <si>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</si>
  <si>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</si>
  <si>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</si>
  <si>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</si>
  <si>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</si>
  <si>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</si>
  <si>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</si>
  <si>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</si>
  <si>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</si>
  <si>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</si>
  <si>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</si>
  <si>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</si>
  <si>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</si>
  <si>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</si>
  <si>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</si>
  <si>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</si>
  <si>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</si>
  <si>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</si>
  <si>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</si>
  <si>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</si>
  <si>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</si>
  <si>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</si>
  <si>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</si>
  <si>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</si>
  <si>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</si>
  <si>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</si>
  <si>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</si>
  <si>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</si>
  <si>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</si>
  <si>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</si>
  <si>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</si>
  <si>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</si>
  <si>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</si>
  <si>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</si>
  <si>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</si>
  <si>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</si>
  <si>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</si>
  <si>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</si>
  <si>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</si>
  <si>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</si>
  <si>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</si>
  <si>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</si>
  <si>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</si>
  <si>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</si>
  <si>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</si>
  <si>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</si>
  <si>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</si>
  <si>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</si>
  <si>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</si>
  <si>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</si>
  <si>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</si>
  <si>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</si>
  <si>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</si>
  <si>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</si>
  <si>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</si>
  <si>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</si>
  <si>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</si>
  <si>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</si>
  <si>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</si>
  <si>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</si>
  <si>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</si>
  <si>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</si>
  <si>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</si>
  <si>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</si>
  <si>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</si>
  <si>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</si>
  <si>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</si>
  <si>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</si>
  <si>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</si>
  <si>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</si>
  <si>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</si>
  <si>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</si>
  <si>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</si>
  <si>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</si>
  <si>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</si>
  <si>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</si>
  <si>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</si>
  <si>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</si>
  <si>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</si>
  <si>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</si>
  <si>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</si>
  <si>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</si>
  <si>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</si>
  <si>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</si>
  <si>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</si>
  <si>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</si>
  <si>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</si>
  <si>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</si>
  <si>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</si>
  <si>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</si>
  <si>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</si>
  <si>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</si>
  <si>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</si>
  <si>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</si>
  <si>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</si>
  <si>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</si>
  <si>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</si>
  <si>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</si>
  <si>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</si>
  <si>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</si>
  <si>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</si>
  <si>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</si>
  <si>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</si>
  <si>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</si>
  <si>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</si>
  <si>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</si>
  <si>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</si>
  <si>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</si>
  <si>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</si>
  <si>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</si>
  <si>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</si>
  <si>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</si>
  <si>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</si>
  <si>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</si>
  <si>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</si>
  <si>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</si>
  <si>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</si>
  <si>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</si>
  <si>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</si>
  <si>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</si>
  <si>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</si>
  <si>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</si>
  <si>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</si>
  <si>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</si>
  <si>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</si>
  <si>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</si>
  <si>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</si>
  <si>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</si>
  <si>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</si>
  <si>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</si>
  <si>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</si>
  <si>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</si>
  <si>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</si>
  <si>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</si>
  <si>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</si>
  <si>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</si>
  <si>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</si>
  <si>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</si>
  <si>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</si>
  <si>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</si>
  <si>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</si>
  <si>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</si>
  <si>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</si>
  <si>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</si>
  <si>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</si>
  <si>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</si>
  <si>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</si>
  <si>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</si>
  <si>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</si>
  <si>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</si>
  <si>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</si>
  <si>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</si>
  <si>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</si>
  <si>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</si>
  <si>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</si>
  <si>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</si>
  <si>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</si>
  <si>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</si>
  <si>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</si>
  <si>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</si>
  <si>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</si>
  <si>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</si>
  <si>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</si>
  <si>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</si>
  <si>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</si>
  <si>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</si>
  <si>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</si>
  <si>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</si>
  <si>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</si>
  <si>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</si>
  <si>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</si>
  <si>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</si>
  <si>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</si>
  <si>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</si>
  <si>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</si>
  <si>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</si>
  <si>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</si>
  <si>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</si>
  <si>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</si>
  <si>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</si>
  <si>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</si>
  <si>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</si>
  <si>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</si>
  <si>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</si>
  <si>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</si>
  <si>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</si>
  <si>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</si>
  <si>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</si>
  <si>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</si>
  <si>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</si>
  <si>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</si>
  <si>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</si>
  <si>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</si>
  <si>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</si>
  <si>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</si>
  <si>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</si>
  <si>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</si>
  <si>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</si>
  <si>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</si>
  <si>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</si>
  <si>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</si>
  <si>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</si>
  <si>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</si>
  <si>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</si>
  <si>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</si>
  <si>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</si>
  <si>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</si>
  <si>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</si>
  <si>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</si>
  <si>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</si>
  <si>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</si>
  <si>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</si>
  <si>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</si>
  <si>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</si>
  <si>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</si>
  <si>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</si>
  <si>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</si>
  <si>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</si>
  <si>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</si>
  <si>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</si>
  <si>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</si>
  <si>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</si>
  <si>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</si>
  <si>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</si>
  <si>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</si>
  <si>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</si>
  <si>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</si>
  <si>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</si>
  <si>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</si>
  <si>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</si>
  <si>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</si>
  <si>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</si>
  <si>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</si>
  <si>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</si>
  <si>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</si>
  <si>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</si>
  <si>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</si>
  <si>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</si>
  <si>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</si>
  <si>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</si>
  <si>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</si>
  <si>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</si>
  <si>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</si>
  <si>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</si>
  <si>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</si>
  <si>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</si>
  <si>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</si>
  <si>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</si>
  <si>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</si>
  <si>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</si>
  <si>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</si>
  <si>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</si>
  <si>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</si>
  <si>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</si>
  <si>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</si>
  <si>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</si>
  <si>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</si>
  <si>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</si>
  <si>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</si>
  <si>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</si>
  <si>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</si>
  <si>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</si>
  <si>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</si>
  <si>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</si>
  <si>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</si>
  <si>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</si>
  <si>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</si>
  <si>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</si>
  <si>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</si>
  <si>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</si>
  <si>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</si>
  <si>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</si>
  <si>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</si>
  <si>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</si>
  <si>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</si>
  <si>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</si>
  <si>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</si>
  <si>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</si>
  <si>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</si>
  <si>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</si>
  <si>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</si>
  <si>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</si>
  <si>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</si>
  <si>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</si>
  <si>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</si>
  <si>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</si>
  <si>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</si>
  <si>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</si>
  <si>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</si>
  <si>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</si>
  <si>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</si>
  <si>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</si>
  <si>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</si>
  <si>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</si>
  <si>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</si>
  <si>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</si>
  <si>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</si>
  <si>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</si>
  <si>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</si>
  <si>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</si>
  <si>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</si>
  <si>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</si>
  <si>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</si>
  <si>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</si>
  <si>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</si>
  <si>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</si>
  <si>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</si>
  <si>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</si>
  <si>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</si>
  <si>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</si>
  <si>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</si>
  <si>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</si>
  <si>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</si>
  <si>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</si>
  <si>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</si>
  <si>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</si>
  <si>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</si>
  <si>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</si>
  <si>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</si>
  <si>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</si>
  <si>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</si>
  <si>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</si>
  <si>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</si>
  <si>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</si>
  <si>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</si>
  <si>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</si>
  <si>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</si>
  <si>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</si>
  <si>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</si>
  <si>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</si>
  <si>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</si>
  <si>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</si>
  <si>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</si>
  <si>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</si>
  <si>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</si>
  <si>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</si>
  <si>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</si>
  <si>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</si>
  <si>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</si>
  <si>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</si>
  <si>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</si>
  <si>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</si>
  <si>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</si>
  <si>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</si>
  <si>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</si>
  <si>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</si>
  <si>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</si>
  <si>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</si>
  <si>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</si>
  <si>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</si>
  <si>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</si>
  <si>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</si>
  <si>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</si>
  <si>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</si>
  <si>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</si>
  <si>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</si>
  <si>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</si>
  <si>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</si>
  <si>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</si>
  <si>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</si>
  <si>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</si>
  <si>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</si>
  <si>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</si>
  <si>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</si>
  <si>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</si>
  <si>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</si>
  <si>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</si>
  <si>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</si>
  <si>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</si>
  <si>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</si>
  <si>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</si>
  <si>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</si>
  <si>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</si>
  <si>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</si>
  <si>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</si>
  <si>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</si>
  <si>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</si>
  <si>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</si>
  <si>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</si>
  <si>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</si>
  <si>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</si>
  <si>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</si>
  <si>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</si>
  <si>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</si>
  <si>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</si>
  <si>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</si>
  <si>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</si>
  <si>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</si>
  <si>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</si>
  <si>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</si>
  <si>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</si>
  <si>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</si>
  <si>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</si>
  <si>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</si>
  <si>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</si>
  <si>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</si>
  <si>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</si>
  <si>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</si>
  <si>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</si>
  <si>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</si>
  <si>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</si>
  <si>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</si>
  <si>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</si>
  <si>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</si>
  <si>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</si>
  <si>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</si>
  <si>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</si>
  <si>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</si>
  <si>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</si>
  <si>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</si>
  <si>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</si>
  <si>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</si>
  <si>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</si>
  <si>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</si>
  <si>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</si>
  <si>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</si>
  <si>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</si>
  <si>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</si>
  <si>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</si>
  <si>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</si>
  <si>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</si>
  <si>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</si>
  <si>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</si>
  <si>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</si>
  <si>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</si>
  <si>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</si>
  <si>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</si>
  <si>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</si>
  <si>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</si>
  <si>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</si>
  <si>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</si>
  <si>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</si>
  <si>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</si>
  <si>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</si>
  <si>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</si>
  <si>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</si>
  <si>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</si>
  <si>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</si>
  <si>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</si>
  <si>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</si>
  <si>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</si>
  <si>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</si>
  <si>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</si>
  <si>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</si>
  <si>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</si>
  <si>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</si>
  <si>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</si>
  <si>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</si>
  <si>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</si>
  <si>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</si>
  <si>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</si>
  <si>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</si>
  <si>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</si>
  <si>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</si>
  <si>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</si>
  <si>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</si>
  <si>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</si>
  <si>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</si>
  <si>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</si>
  <si>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</si>
  <si>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</si>
  <si>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</si>
  <si>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</si>
  <si>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</si>
  <si>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</si>
  <si>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</si>
  <si>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</si>
  <si>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</si>
  <si>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</si>
  <si>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</si>
  <si>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</si>
  <si>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</si>
  <si>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</si>
  <si>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</si>
  <si>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</si>
  <si>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</si>
  <si>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</si>
  <si>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</si>
  <si>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</si>
  <si>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</si>
  <si>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</si>
  <si>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</si>
  <si>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</si>
  <si>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</si>
  <si>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</si>
  <si>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</si>
  <si>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</si>
  <si>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</si>
  <si>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</si>
  <si>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</si>
  <si>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</si>
  <si>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</si>
  <si>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</si>
  <si>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</si>
  <si>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</si>
  <si>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</si>
  <si>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</si>
  <si>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</si>
  <si>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</si>
  <si>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</si>
  <si>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</si>
  <si>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</si>
  <si>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</si>
  <si>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</si>
  <si>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</si>
  <si>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</si>
  <si>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</si>
  <si>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</si>
  <si>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</si>
  <si>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</si>
  <si>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</si>
  <si>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</si>
  <si>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</si>
  <si>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</si>
  <si>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</si>
  <si>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</si>
  <si>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</si>
  <si>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</si>
  <si>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</si>
  <si>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</si>
  <si>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</si>
  <si>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</si>
  <si>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</si>
  <si>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</si>
  <si>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</si>
  <si>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</si>
  <si>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</si>
  <si>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</si>
  <si>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</si>
  <si>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</si>
  <si>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</si>
  <si>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</si>
  <si>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</si>
  <si>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</si>
  <si>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</si>
  <si>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</si>
  <si>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</si>
  <si>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</si>
  <si>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</si>
  <si>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</si>
  <si>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</si>
  <si>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</si>
  <si>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</si>
  <si>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</si>
  <si>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</si>
  <si>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</si>
  <si>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</si>
  <si>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</si>
  <si>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</si>
  <si>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</si>
  <si>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</si>
  <si>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</si>
  <si>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</si>
  <si>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</si>
  <si>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</si>
  <si>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</si>
  <si>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</si>
  <si>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</si>
  <si>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</si>
  <si>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</si>
  <si>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</si>
  <si>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</si>
  <si>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</si>
  <si>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</si>
  <si>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</si>
  <si>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</si>
  <si>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</si>
  <si>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</si>
  <si>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</si>
  <si>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</si>
  <si>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</si>
  <si>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</si>
  <si>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</si>
  <si>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</si>
  <si>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</si>
  <si>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</si>
  <si>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</si>
  <si>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</si>
  <si>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</si>
  <si>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</si>
  <si>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</si>
  <si>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</si>
  <si>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</si>
  <si>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</si>
  <si>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</si>
  <si>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</si>
  <si>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</si>
  <si>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</si>
  <si>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</si>
  <si>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</si>
  <si>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</si>
  <si>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</si>
  <si>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</si>
  <si>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</si>
  <si>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</si>
  <si>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</si>
  <si>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</si>
  <si>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</si>
  <si>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</si>
  <si>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</si>
  <si>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</si>
  <si>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</si>
  <si>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</si>
  <si>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</si>
  <si>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</si>
  <si>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</si>
  <si>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</si>
  <si>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</si>
  <si>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</si>
  <si>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</si>
  <si>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</si>
  <si>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</si>
  <si>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</si>
  <si>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</si>
  <si>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</si>
  <si>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</si>
  <si>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</si>
  <si>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</si>
  <si>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</si>
  <si>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</si>
  <si>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</si>
  <si>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</si>
  <si>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</si>
  <si>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</si>
  <si>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</si>
  <si>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</si>
  <si>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</si>
  <si>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</si>
  <si>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</si>
  <si>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</si>
  <si>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</si>
  <si>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</si>
  <si>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</si>
  <si>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</si>
  <si>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</si>
  <si>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</si>
  <si>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</si>
  <si>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</si>
  <si>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</si>
  <si>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</si>
  <si>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</si>
  <si>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</si>
  <si>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</si>
  <si>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</si>
  <si>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</si>
  <si>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</si>
  <si>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</si>
  <si>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</si>
  <si>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</si>
  <si>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</si>
  <si>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</si>
  <si>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</si>
  <si>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</si>
  <si>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</si>
  <si>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</si>
  <si>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</si>
  <si>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</si>
  <si>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</si>
  <si>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</si>
  <si>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</si>
  <si>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</si>
  <si>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</si>
  <si>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</si>
  <si>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</si>
  <si>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</si>
  <si>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</si>
  <si>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</si>
  <si>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</si>
  <si>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</si>
  <si>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</si>
  <si>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</si>
  <si>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</si>
  <si>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</si>
  <si>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</si>
  <si>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</si>
  <si>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</si>
  <si>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</si>
  <si>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</si>
  <si>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</si>
  <si>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</si>
  <si>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</si>
  <si>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</si>
  <si>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</si>
  <si>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</si>
  <si>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</si>
  <si>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</si>
  <si>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</si>
  <si>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</si>
  <si>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</si>
  <si>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</si>
  <si>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</si>
  <si>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</si>
  <si>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</si>
  <si>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</si>
  <si>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</si>
  <si>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</si>
  <si>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</si>
  <si>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</si>
  <si>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</si>
  <si>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</si>
  <si>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</si>
  <si>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</si>
  <si>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</si>
  <si>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</si>
  <si>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</si>
  <si>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</si>
  <si>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</si>
  <si>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</si>
  <si>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</si>
  <si>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</si>
  <si>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</si>
  <si>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</si>
  <si>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</si>
  <si>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</si>
  <si>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</si>
  <si>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</si>
  <si>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</si>
  <si>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</si>
  <si>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</si>
  <si>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</si>
  <si>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</si>
  <si>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</si>
  <si>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</si>
  <si>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</si>
  <si>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</si>
  <si>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</si>
  <si>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</si>
  <si>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</si>
  <si>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</si>
  <si>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</si>
  <si>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</si>
  <si>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</si>
  <si>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</si>
  <si>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</si>
  <si>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</si>
  <si>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</si>
  <si>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</si>
  <si>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</si>
  <si>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</si>
  <si>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</si>
  <si>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</si>
  <si>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</si>
  <si>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</si>
  <si>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</si>
  <si>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</si>
  <si>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</si>
  <si>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</si>
  <si>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</si>
  <si>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</si>
  <si>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</si>
  <si>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</si>
  <si>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</si>
  <si>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</si>
  <si>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</si>
  <si>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</si>
  <si>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</si>
  <si>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</si>
  <si>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</si>
  <si>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</si>
  <si>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</si>
  <si>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</si>
  <si>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</si>
  <si>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</si>
  <si>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</si>
  <si>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</si>
  <si>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</si>
  <si>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</si>
  <si>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</si>
  <si>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</si>
  <si>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</si>
  <si>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</si>
  <si>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</si>
  <si>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</si>
  <si>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</si>
  <si>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</si>
  <si>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</si>
  <si>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</si>
  <si>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</si>
  <si>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</si>
  <si>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</si>
  <si>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</si>
  <si>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</si>
  <si>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</si>
  <si>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</si>
  <si>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</si>
  <si>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</si>
  <si>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</si>
  <si>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</si>
  <si>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</si>
  <si>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</si>
  <si>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</si>
  <si>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</si>
  <si>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</si>
  <si>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</si>
  <si>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</si>
  <si>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</si>
  <si>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</si>
  <si>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</si>
  <si>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</si>
  <si>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</si>
  <si>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</si>
  <si>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</si>
  <si>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</si>
  <si>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</si>
  <si>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</si>
  <si>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</si>
  <si>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</si>
  <si>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</si>
  <si>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</si>
  <si>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</si>
  <si>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</si>
  <si>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</si>
  <si>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</si>
  <si>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</si>
  <si>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</si>
  <si>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</si>
  <si>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</si>
  <si>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</si>
  <si>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</si>
  <si>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</si>
  <si>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</si>
  <si>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</si>
  <si>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</si>
  <si>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</si>
  <si>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</si>
  <si>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</si>
  <si>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</si>
  <si>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</si>
  <si>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</si>
  <si>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</si>
  <si>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</si>
  <si>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</si>
  <si>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</si>
  <si>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</si>
  <si>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</si>
  <si>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</si>
  <si>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</si>
  <si>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</si>
  <si>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</si>
  <si>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</si>
  <si>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</si>
  <si>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</si>
  <si>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</si>
  <si>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</si>
  <si>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</si>
  <si>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</si>
  <si>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                   CHATHAM SCHOOL DISTRICT</t>
  </si>
  <si>
    <t>EdJobs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</si>
</sst>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91</v>
      </c>
      <c r="C2" s="21">
        <v>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178295.54</v>
      </c>
      <c r="G9" s="18"/>
      <c r="H9" s="18"/>
      <c r="I9" s="18"/>
      <c r="J9" s="67">
        <f>SUM(I438)</f>
        <v>21308.98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178295.54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21308.98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3901.88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20098.54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24000.420000000002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21308.98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154295.12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154295.12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21308.98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178295.54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21308.98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510402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510402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64.05</v>
      </c>
      <c r="G95" s="18"/>
      <c r="H95" s="18"/>
      <c r="I95" s="18"/>
      <c r="J95" s="18">
        <v>9.5299999999999994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64.05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9.5299999999999994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510466.05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9.5299999999999994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85813.65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130213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74.349999999999994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216101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7250.73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7250.73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223351.73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4244.3900000000003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4244.3900000000003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20599.2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24843.59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758661.37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5009.53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235919.86</v>
      </c>
      <c r="I196" s="18"/>
      <c r="J196" s="18"/>
      <c r="K196" s="18"/>
      <c r="L196" s="19">
        <f>SUM(F196:K196)</f>
        <v>235919.86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174340.7</v>
      </c>
      <c r="I197" s="18"/>
      <c r="J197" s="18"/>
      <c r="K197" s="18"/>
      <c r="L197" s="19">
        <f>SUM(F197:K197)</f>
        <v>174340.7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7782.97</v>
      </c>
      <c r="I203" s="18"/>
      <c r="J203" s="18"/>
      <c r="K203" s="18"/>
      <c r="L203" s="19">
        <f t="shared" si="0"/>
        <v>7782.97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25849.55</v>
      </c>
      <c r="I207" s="18">
        <v>3694.65</v>
      </c>
      <c r="J207" s="18"/>
      <c r="K207" s="18"/>
      <c r="L207" s="19">
        <f t="shared" si="0"/>
        <v>29544.2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443893.07999999996</v>
      </c>
      <c r="I210" s="41">
        <f t="shared" si="1"/>
        <v>3694.65</v>
      </c>
      <c r="J210" s="41">
        <f t="shared" si="1"/>
        <v>0</v>
      </c>
      <c r="K210" s="41">
        <f t="shared" si="1"/>
        <v>0</v>
      </c>
      <c r="L210" s="41">
        <f t="shared" si="1"/>
        <v>447587.73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167604.84</v>
      </c>
      <c r="I232" s="18"/>
      <c r="J232" s="18"/>
      <c r="K232" s="18"/>
      <c r="L232" s="19">
        <f>SUM(F232:K232)</f>
        <v>167604.84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3045.42</v>
      </c>
      <c r="I233" s="18"/>
      <c r="J233" s="18"/>
      <c r="K233" s="18"/>
      <c r="L233" s="19">
        <f>SUM(F233:K233)</f>
        <v>3045.42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4377.92</v>
      </c>
      <c r="I239" s="18"/>
      <c r="J239" s="18"/>
      <c r="K239" s="18"/>
      <c r="L239" s="19">
        <f t="shared" si="4"/>
        <v>4377.92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25849.56</v>
      </c>
      <c r="I243" s="18">
        <v>3694.64</v>
      </c>
      <c r="J243" s="18"/>
      <c r="K243" s="18"/>
      <c r="L243" s="19">
        <f t="shared" si="4"/>
        <v>29544.2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200877.74000000002</v>
      </c>
      <c r="I246" s="41">
        <f t="shared" si="5"/>
        <v>3694.64</v>
      </c>
      <c r="J246" s="41">
        <f t="shared" si="5"/>
        <v>0</v>
      </c>
      <c r="K246" s="41">
        <f t="shared" si="5"/>
        <v>0</v>
      </c>
      <c r="L246" s="41">
        <f t="shared" si="5"/>
        <v>204572.38000000003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644770.81999999995</v>
      </c>
      <c r="I256" s="41">
        <f t="shared" si="8"/>
        <v>7389.29</v>
      </c>
      <c r="J256" s="41">
        <f t="shared" si="8"/>
        <v>0</v>
      </c>
      <c r="K256" s="41">
        <f t="shared" si="8"/>
        <v>0</v>
      </c>
      <c r="L256" s="41">
        <f t="shared" si="8"/>
        <v>652160.11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</v>
      </c>
      <c r="L265" s="19">
        <f t="shared" si="9"/>
        <v>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5000</v>
      </c>
      <c r="L269" s="41">
        <f t="shared" si="9"/>
        <v>5000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644770.81999999995</v>
      </c>
      <c r="I270" s="42">
        <f t="shared" si="11"/>
        <v>7389.29</v>
      </c>
      <c r="J270" s="42">
        <f t="shared" si="11"/>
        <v>0</v>
      </c>
      <c r="K270" s="42">
        <f t="shared" si="11"/>
        <v>5000</v>
      </c>
      <c r="L270" s="42">
        <f t="shared" si="11"/>
        <v>657160.11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</v>
      </c>
      <c r="H396" s="18">
        <v>3.88</v>
      </c>
      <c r="I396" s="18"/>
      <c r="J396" s="24" t="s">
        <v>289</v>
      </c>
      <c r="K396" s="24" t="s">
        <v>289</v>
      </c>
      <c r="L396" s="56">
        <f t="shared" si="26"/>
        <v>5003.88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0</v>
      </c>
      <c r="H397" s="18">
        <v>5.65</v>
      </c>
      <c r="I397" s="18"/>
      <c r="J397" s="24" t="s">
        <v>289</v>
      </c>
      <c r="K397" s="24" t="s">
        <v>289</v>
      </c>
      <c r="L397" s="56">
        <f t="shared" si="26"/>
        <v>5.65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</v>
      </c>
      <c r="H400" s="47">
        <f>SUM(H394:H399)</f>
        <v>9.5300000000000011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5009.53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</v>
      </c>
      <c r="H407" s="47">
        <f>H392+H400+H406</f>
        <v>9.5300000000000011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5009.53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21308.98</v>
      </c>
      <c r="H438" s="18"/>
      <c r="I438" s="56">
        <f t="shared" ref="I438:I444" si="33">SUM(F438:H438)</f>
        <v>21308.98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21308.98</v>
      </c>
      <c r="H445" s="13">
        <f>SUM(H438:H444)</f>
        <v>0</v>
      </c>
      <c r="I445" s="13">
        <f>SUM(I438:I444)</f>
        <v>21308.98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21308.98</v>
      </c>
      <c r="H458" s="18"/>
      <c r="I458" s="56">
        <f t="shared" si="34"/>
        <v>21308.98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21308.98</v>
      </c>
      <c r="H459" s="83">
        <f>SUM(H453:H458)</f>
        <v>0</v>
      </c>
      <c r="I459" s="83">
        <f>SUM(I453:I458)</f>
        <v>21308.98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21308.98</v>
      </c>
      <c r="H460" s="42">
        <f>H451+H459</f>
        <v>0</v>
      </c>
      <c r="I460" s="42">
        <f>I451+I459</f>
        <v>21308.98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52793.86</v>
      </c>
      <c r="G464" s="18"/>
      <c r="H464" s="18"/>
      <c r="I464" s="18"/>
      <c r="J464" s="18">
        <v>16299.45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758661.37</v>
      </c>
      <c r="G467" s="18"/>
      <c r="H467" s="18"/>
      <c r="I467" s="18"/>
      <c r="J467" s="18">
        <v>5009.53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758661.37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5009.53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657160.11</v>
      </c>
      <c r="G471" s="18"/>
      <c r="H471" s="18"/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657160.11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154295.12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21308.98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174340.7</v>
      </c>
      <c r="I520" s="18"/>
      <c r="J520" s="18"/>
      <c r="K520" s="18"/>
      <c r="L520" s="88">
        <f>SUM(F520:K520)</f>
        <v>174340.7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3045.42</v>
      </c>
      <c r="I522" s="18"/>
      <c r="J522" s="18"/>
      <c r="K522" s="18"/>
      <c r="L522" s="88">
        <f>SUM(F522:K522)</f>
        <v>3045.42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177386.12000000002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177386.12000000002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1227.81</v>
      </c>
      <c r="I530" s="18"/>
      <c r="J530" s="18"/>
      <c r="K530" s="18"/>
      <c r="L530" s="88">
        <f>SUM(F530:K530)</f>
        <v>1227.81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690.65</v>
      </c>
      <c r="I532" s="18"/>
      <c r="J532" s="18"/>
      <c r="K532" s="18"/>
      <c r="L532" s="88">
        <f>SUM(F532:K532)</f>
        <v>690.65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1918.46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1918.46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179304.58000000002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179304.58000000002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174340.7</v>
      </c>
      <c r="G548" s="87">
        <f>L525</f>
        <v>0</v>
      </c>
      <c r="H548" s="87">
        <f>L530</f>
        <v>1227.81</v>
      </c>
      <c r="I548" s="87">
        <f>L535</f>
        <v>0</v>
      </c>
      <c r="J548" s="87">
        <f>L540</f>
        <v>0</v>
      </c>
      <c r="K548" s="87">
        <f>SUM(F548:J548)</f>
        <v>175568.51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3045.42</v>
      </c>
      <c r="G550" s="87">
        <f>L527</f>
        <v>0</v>
      </c>
      <c r="H550" s="87">
        <f>L532</f>
        <v>690.65</v>
      </c>
      <c r="I550" s="87">
        <f>L537</f>
        <v>0</v>
      </c>
      <c r="J550" s="87">
        <f>L542</f>
        <v>0</v>
      </c>
      <c r="K550" s="87">
        <f>SUM(F550:J550)</f>
        <v>3736.07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177386.12000000002</v>
      </c>
      <c r="G551" s="89">
        <f t="shared" si="42"/>
        <v>0</v>
      </c>
      <c r="H551" s="89">
        <f t="shared" si="42"/>
        <v>1918.46</v>
      </c>
      <c r="I551" s="89">
        <f t="shared" si="42"/>
        <v>0</v>
      </c>
      <c r="J551" s="89">
        <f t="shared" si="42"/>
        <v>0</v>
      </c>
      <c r="K551" s="89">
        <f t="shared" si="42"/>
        <v>179304.58000000002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237089.86</v>
      </c>
      <c r="G575" s="18"/>
      <c r="H575" s="18">
        <v>167604.84</v>
      </c>
      <c r="I575" s="87">
        <f t="shared" ref="I575:I586" si="47">SUM(F575:H575)</f>
        <v>404694.69999999995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78957.56</v>
      </c>
      <c r="G579" s="18"/>
      <c r="H579" s="18">
        <v>3045.42</v>
      </c>
      <c r="I579" s="87">
        <f t="shared" si="47"/>
        <v>82002.98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57024.02</v>
      </c>
      <c r="G581" s="18"/>
      <c r="H581" s="18"/>
      <c r="I581" s="87">
        <f t="shared" si="47"/>
        <v>57024.02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37189.120000000003</v>
      </c>
      <c r="G582" s="18"/>
      <c r="H582" s="18"/>
      <c r="I582" s="87">
        <f t="shared" si="47"/>
        <v>37189.120000000003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29544.2</v>
      </c>
      <c r="I590" s="18"/>
      <c r="J590" s="18">
        <v>29544.2</v>
      </c>
      <c r="K590" s="104">
        <f t="shared" ref="K590:K596" si="48">SUM(H590:J590)</f>
        <v>59088.4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29544.2</v>
      </c>
      <c r="I597" s="108">
        <f>SUM(I590:I596)</f>
        <v>0</v>
      </c>
      <c r="J597" s="108">
        <f>SUM(J590:J596)</f>
        <v>29544.2</v>
      </c>
      <c r="K597" s="108">
        <f>SUM(K590:K596)</f>
        <v>59088.4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178295.54</v>
      </c>
      <c r="H616" s="109">
        <f>SUM(F51)</f>
        <v>178295.54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21308.98</v>
      </c>
      <c r="H620" s="109">
        <f>SUM(J51)</f>
        <v>21308.98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154295.12</v>
      </c>
      <c r="H621" s="109">
        <f>F475</f>
        <v>154295.12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21308.98</v>
      </c>
      <c r="H625" s="109">
        <f>J475</f>
        <v>21308.98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758661.37</v>
      </c>
      <c r="H626" s="104">
        <f>SUM(F467)</f>
        <v>758661.37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5009.53</v>
      </c>
      <c r="H630" s="104">
        <f>SUM(J467)</f>
        <v>5009.53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657160.11</v>
      </c>
      <c r="H631" s="104">
        <f>SUM(F471)</f>
        <v>657160.11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5009.53</v>
      </c>
      <c r="H636" s="164">
        <f>SUM(J467)</f>
        <v>5009.53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21308.98</v>
      </c>
      <c r="H639" s="104">
        <f>SUM(G460)</f>
        <v>21308.98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21308.98</v>
      </c>
      <c r="H641" s="104">
        <f>SUM(I460)</f>
        <v>21308.98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9.5299999999999994</v>
      </c>
      <c r="H643" s="104">
        <f>H407</f>
        <v>9.5300000000000011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5000</v>
      </c>
      <c r="H644" s="104">
        <f>G407</f>
        <v>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5009.53</v>
      </c>
      <c r="H645" s="104">
        <f>L407</f>
        <v>5009.53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59088.4</v>
      </c>
      <c r="H646" s="104">
        <f>L207+L225+L243</f>
        <v>59088.4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29544.2</v>
      </c>
      <c r="H648" s="104">
        <f>H597</f>
        <v>29544.2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29544.2</v>
      </c>
      <c r="H650" s="104">
        <f>J597</f>
        <v>29544.2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5000</v>
      </c>
      <c r="H654" s="104">
        <f>K265+K346</f>
        <v>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447587.73</v>
      </c>
      <c r="G659" s="19">
        <f>(L228+L308+L358)</f>
        <v>0</v>
      </c>
      <c r="H659" s="19">
        <f>(L246+L327+L359)</f>
        <v>204572.38000000003</v>
      </c>
      <c r="I659" s="19">
        <f>SUM(F659:H659)</f>
        <v>652160.11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29544.2</v>
      </c>
      <c r="G661" s="19">
        <f>(L225+L305)-(J225+J305)</f>
        <v>0</v>
      </c>
      <c r="H661" s="19">
        <f>(L243+L324)-(J243+J324)</f>
        <v>29544.2</v>
      </c>
      <c r="I661" s="19">
        <f>SUM(F661:H661)</f>
        <v>59088.4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410260.56</v>
      </c>
      <c r="G662" s="200">
        <f>SUM(G574:G586)+SUM(I601:I603)+L611</f>
        <v>0</v>
      </c>
      <c r="H662" s="200">
        <f>SUM(H574:H586)+SUM(J601:J603)+L612</f>
        <v>170650.26</v>
      </c>
      <c r="I662" s="19">
        <f>SUM(F662:H662)</f>
        <v>580910.82000000007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7782.9699999999721</v>
      </c>
      <c r="G663" s="19">
        <f>G659-SUM(G660:G662)</f>
        <v>0</v>
      </c>
      <c r="H663" s="19">
        <f>H659-SUM(H660:H662)</f>
        <v>4377.9200000000128</v>
      </c>
      <c r="I663" s="19">
        <f>I659-SUM(I660:I662)</f>
        <v>12160.889999999898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>
        <v>-7782.97</v>
      </c>
      <c r="G668" s="18"/>
      <c r="H668" s="18">
        <v>-4377.92</v>
      </c>
      <c r="I668" s="19">
        <f>SUM(F668:H668)</f>
        <v>-12160.89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 xml:space="preserve">                   CHATHAM SCHOOL DISTRICT</v>
      </c>
      <c r="C1" s="239" t="s">
        <v>839</v>
      </c>
    </row>
    <row r="2" spans="1:3">
      <c r="A2" s="234"/>
      <c r="B2" s="233"/>
    </row>
    <row r="3" spans="1:3">
      <c r="A3" s="276" t="s">
        <v>784</v>
      </c>
      <c r="B3" s="276"/>
      <c r="C3" s="276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5" t="s">
        <v>783</v>
      </c>
      <c r="C6" s="275"/>
    </row>
    <row r="7" spans="1:3">
      <c r="A7" s="240" t="s">
        <v>786</v>
      </c>
      <c r="B7" s="273" t="s">
        <v>782</v>
      </c>
      <c r="C7" s="274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5" t="s">
        <v>783</v>
      </c>
      <c r="C15" s="275"/>
    </row>
    <row r="16" spans="1:3">
      <c r="A16" s="240" t="s">
        <v>787</v>
      </c>
      <c r="B16" s="273" t="s">
        <v>707</v>
      </c>
      <c r="C16" s="274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5" t="s">
        <v>783</v>
      </c>
      <c r="C24" s="275"/>
    </row>
    <row r="25" spans="1:3">
      <c r="A25" s="240" t="s">
        <v>788</v>
      </c>
      <c r="B25" s="273" t="s">
        <v>708</v>
      </c>
      <c r="C25" s="274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5" t="s">
        <v>783</v>
      </c>
      <c r="C33" s="275"/>
    </row>
    <row r="34" spans="1:3">
      <c r="A34" s="240" t="s">
        <v>789</v>
      </c>
      <c r="B34" s="273" t="s">
        <v>709</v>
      </c>
      <c r="C34" s="274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5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>
      <c r="A2" s="33" t="s">
        <v>717</v>
      </c>
      <c r="B2" s="266" t="str">
        <f>'DOE25'!A2</f>
        <v xml:space="preserve">                   CHATHAM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580910.82000000007</v>
      </c>
      <c r="D5" s="20">
        <f>SUM('DOE25'!L196:L199)+SUM('DOE25'!L214:L217)+SUM('DOE25'!L232:L235)-F5-G5</f>
        <v>580910.82000000007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7688.4</v>
      </c>
      <c r="D8" s="244"/>
      <c r="E8" s="20">
        <f>'DOE25'!L203+'DOE25'!L221+'DOE25'!L239-F8-G8-D9-D11</f>
        <v>7688.4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1525.89</v>
      </c>
      <c r="D9" s="245">
        <v>1525.89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100</v>
      </c>
      <c r="D10" s="244"/>
      <c r="E10" s="245">
        <v>100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2946.6</v>
      </c>
      <c r="D11" s="245">
        <v>2946.6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59088.4</v>
      </c>
      <c r="D15" s="20">
        <f>'DOE25'!L207+'DOE25'!L225+'DOE25'!L243-F15-G15</f>
        <v>59088.4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644471.71000000008</v>
      </c>
      <c r="E33" s="247">
        <f>SUM(E5:E31)</f>
        <v>7788.4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>
      <c r="B35" s="254" t="s">
        <v>847</v>
      </c>
      <c r="D35" s="255">
        <f>E33</f>
        <v>7788.4</v>
      </c>
      <c r="E35" s="250"/>
    </row>
    <row r="36" spans="2:8" ht="12" thickTop="1">
      <c r="B36" t="s">
        <v>815</v>
      </c>
      <c r="D36" s="20">
        <f>D33</f>
        <v>644471.71000000008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 xml:space="preserve">                   CHATHAM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178295.54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21308.98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178295.54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21308.98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3901.88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20098.54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24000.420000000002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21308.98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154295.12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154295.12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21308.98</v>
      </c>
      <c r="H49" s="124"/>
      <c r="I49" s="124"/>
    </row>
    <row r="50" spans="1:9" ht="12" thickTop="1">
      <c r="A50" s="38" t="s">
        <v>895</v>
      </c>
      <c r="B50" s="2"/>
      <c r="C50" s="41">
        <f>C49+C31</f>
        <v>178295.54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21308.98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510402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64.05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9.5299999999999994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64.05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9.5299999999999994</v>
      </c>
      <c r="H61"/>
      <c r="I61"/>
    </row>
    <row r="62" spans="1:9" ht="12" thickTop="1">
      <c r="A62" s="29" t="s">
        <v>175</v>
      </c>
      <c r="B62" s="6"/>
      <c r="C62" s="22">
        <f>C55+C61</f>
        <v>510466.05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9.5299999999999994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85813.65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130213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74.349999999999994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216101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7250.73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7250.73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223351.73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4244.3900000000003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20599.2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24843.59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</v>
      </c>
    </row>
    <row r="103" spans="1:7" ht="12.75" thickTop="1" thickBot="1">
      <c r="A103" s="33" t="s">
        <v>765</v>
      </c>
      <c r="C103" s="86">
        <f>C62+C80+C90+C102</f>
        <v>758661.37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5009.53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403524.69999999995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177386.12000000002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580910.81999999995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12160.89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59088.4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71249.290000000008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5009.53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-9.5299999999997453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657160.11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1" t="s">
        <v>740</v>
      </c>
      <c r="B1" s="281"/>
      <c r="C1" s="281"/>
      <c r="D1" s="281"/>
    </row>
    <row r="2" spans="1:4">
      <c r="A2" s="187" t="s">
        <v>717</v>
      </c>
      <c r="B2" s="186" t="str">
        <f>'DOE25'!A2</f>
        <v xml:space="preserve">                   CHATHAM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403525</v>
      </c>
      <c r="D10" s="182">
        <f>ROUND((C10/$C$28)*100,1)</f>
        <v>61.9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177386</v>
      </c>
      <c r="D11" s="182">
        <f>ROUND((C11/$C$28)*100,1)</f>
        <v>27.2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12161</v>
      </c>
      <c r="D17" s="182">
        <f t="shared" si="0"/>
        <v>1.9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59088</v>
      </c>
      <c r="D21" s="182">
        <f t="shared" si="0"/>
        <v>9.1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652160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652160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510402</v>
      </c>
      <c r="D35" s="182">
        <f t="shared" ref="D35:D40" si="1">ROUND((C35/$C$41)*100,1)</f>
        <v>67.3</v>
      </c>
    </row>
    <row r="36" spans="1:4">
      <c r="B36" s="185" t="s">
        <v>743</v>
      </c>
      <c r="C36" s="179">
        <f>SUM('DOE25'!F111:J111)-SUM('DOE25'!G96:G109)+('DOE25'!F173+'DOE25'!F174+'DOE25'!I173+'DOE25'!I174)-C35</f>
        <v>73.580000000016298</v>
      </c>
      <c r="D36" s="182">
        <f t="shared" si="1"/>
        <v>0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216101</v>
      </c>
      <c r="D37" s="182">
        <f t="shared" si="1"/>
        <v>28.5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7251</v>
      </c>
      <c r="D38" s="182">
        <f t="shared" si="1"/>
        <v>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24844</v>
      </c>
      <c r="D39" s="182">
        <f t="shared" si="1"/>
        <v>3.3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758671.58000000007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8" sqref="C8:M8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4" t="s">
        <v>767</v>
      </c>
      <c r="B2" s="295"/>
      <c r="C2" s="295"/>
      <c r="D2" s="295"/>
      <c r="E2" s="295"/>
      <c r="F2" s="290" t="str">
        <f>'DOE25'!A2</f>
        <v xml:space="preserve">                   CHATHAM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>
        <v>5</v>
      </c>
      <c r="B4" s="220">
        <v>14</v>
      </c>
      <c r="C4" s="271" t="s">
        <v>910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22"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29:M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2012-09-24T18:53:12Z</cp:lastPrinted>
  <dcterms:created xsi:type="dcterms:W3CDTF">1997-12-04T19:04:30Z</dcterms:created>
  <dcterms:modified xsi:type="dcterms:W3CDTF">2012-11-21T14:21:43Z</dcterms:modified>
</cp:coreProperties>
</file>