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8315" windowHeight="1137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C21" i="10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C32" i="10" s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6" i="1" s="1"/>
  <c r="C139" i="2" s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D55" i="2" s="1"/>
  <c r="H59" i="1"/>
  <c r="I59" i="1"/>
  <c r="F78" i="1"/>
  <c r="F93" i="1"/>
  <c r="F110" i="1"/>
  <c r="G110" i="1"/>
  <c r="G111" i="1" s="1"/>
  <c r="H78" i="1"/>
  <c r="E56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E84" i="2" s="1"/>
  <c r="H161" i="1"/>
  <c r="I146" i="1"/>
  <c r="I161" i="1"/>
  <c r="C11" i="10"/>
  <c r="C12" i="10"/>
  <c r="C16" i="10"/>
  <c r="C19" i="10"/>
  <c r="L249" i="1"/>
  <c r="L331" i="1"/>
  <c r="E112" i="2" s="1"/>
  <c r="L253" i="1"/>
  <c r="C25" i="10"/>
  <c r="L267" i="1"/>
  <c r="L268" i="1"/>
  <c r="C142" i="2" s="1"/>
  <c r="L348" i="1"/>
  <c r="L349" i="1"/>
  <c r="I664" i="1"/>
  <c r="I669" i="1"/>
  <c r="L246" i="1"/>
  <c r="F660" i="1"/>
  <c r="H660" i="1"/>
  <c r="F661" i="1"/>
  <c r="G661" i="1"/>
  <c r="I668" i="1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50" i="1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L269" i="1" s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E55" i="2"/>
  <c r="F55" i="2"/>
  <c r="C56" i="2"/>
  <c r="C57" i="2"/>
  <c r="E57" i="2"/>
  <c r="C58" i="2"/>
  <c r="C61" i="2" s="1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E109" i="2"/>
  <c r="C110" i="2"/>
  <c r="E110" i="2"/>
  <c r="C111" i="2"/>
  <c r="E111" i="2"/>
  <c r="C112" i="2"/>
  <c r="C113" i="2"/>
  <c r="E113" i="2"/>
  <c r="D114" i="2"/>
  <c r="F114" i="2"/>
  <c r="G114" i="2"/>
  <c r="C117" i="2"/>
  <c r="E117" i="2"/>
  <c r="C118" i="2"/>
  <c r="E118" i="2"/>
  <c r="E119" i="2"/>
  <c r="C120" i="2"/>
  <c r="E120" i="2"/>
  <c r="C121" i="2"/>
  <c r="E121" i="2"/>
  <c r="E122" i="2"/>
  <c r="C123" i="2"/>
  <c r="E123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G155" i="2" s="1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G159" i="2" s="1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F433" i="1" s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H460" i="1" s="1"/>
  <c r="H640" i="1" s="1"/>
  <c r="I459" i="1"/>
  <c r="F460" i="1"/>
  <c r="G460" i="1"/>
  <c r="H639" i="1" s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J619" i="1" s="1"/>
  <c r="G622" i="1"/>
  <c r="G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8" i="1"/>
  <c r="H638" i="1"/>
  <c r="G639" i="1"/>
  <c r="G640" i="1"/>
  <c r="G642" i="1"/>
  <c r="H642" i="1"/>
  <c r="G643" i="1"/>
  <c r="H643" i="1"/>
  <c r="H646" i="1"/>
  <c r="G648" i="1"/>
  <c r="G649" i="1"/>
  <c r="H649" i="1"/>
  <c r="J649" i="1" s="1"/>
  <c r="G650" i="1"/>
  <c r="G651" i="1"/>
  <c r="H651" i="1"/>
  <c r="G652" i="1"/>
  <c r="H652" i="1"/>
  <c r="G653" i="1"/>
  <c r="H653" i="1"/>
  <c r="H654" i="1"/>
  <c r="J351" i="1"/>
  <c r="C26" i="10"/>
  <c r="L289" i="1"/>
  <c r="C69" i="2"/>
  <c r="A40" i="12"/>
  <c r="E49" i="2"/>
  <c r="D18" i="13"/>
  <c r="C18" i="13" s="1"/>
  <c r="D15" i="13"/>
  <c r="C15" i="13" s="1"/>
  <c r="D17" i="13"/>
  <c r="C17" i="13" s="1"/>
  <c r="D6" i="13"/>
  <c r="C6" i="13" s="1"/>
  <c r="G80" i="2"/>
  <c r="F77" i="2"/>
  <c r="F80" i="2" s="1"/>
  <c r="G102" i="2"/>
  <c r="G61" i="2"/>
  <c r="E13" i="13"/>
  <c r="C13" i="13" s="1"/>
  <c r="J653" i="1" l="1"/>
  <c r="J652" i="1"/>
  <c r="L255" i="1"/>
  <c r="F256" i="1"/>
  <c r="F270" i="1" s="1"/>
  <c r="I139" i="1"/>
  <c r="G139" i="1"/>
  <c r="G660" i="1"/>
  <c r="H661" i="1"/>
  <c r="C10" i="10"/>
  <c r="K256" i="1"/>
  <c r="K270" i="1" s="1"/>
  <c r="I256" i="1"/>
  <c r="I270" i="1" s="1"/>
  <c r="G256" i="1"/>
  <c r="G270" i="1" s="1"/>
  <c r="F191" i="1"/>
  <c r="G161" i="2"/>
  <c r="I661" i="1"/>
  <c r="L327" i="1"/>
  <c r="G31" i="13"/>
  <c r="D19" i="13"/>
  <c r="C19" i="13" s="1"/>
  <c r="C20" i="10"/>
  <c r="D14" i="13"/>
  <c r="C14" i="13" s="1"/>
  <c r="C15" i="10"/>
  <c r="L228" i="1"/>
  <c r="C13" i="10"/>
  <c r="C124" i="2"/>
  <c r="G157" i="2"/>
  <c r="F102" i="2"/>
  <c r="C102" i="2"/>
  <c r="F90" i="2"/>
  <c r="D90" i="2"/>
  <c r="C77" i="2"/>
  <c r="D61" i="2"/>
  <c r="D62" i="2" s="1"/>
  <c r="F49" i="2"/>
  <c r="D49" i="2"/>
  <c r="G162" i="2"/>
  <c r="C90" i="2"/>
  <c r="D29" i="13"/>
  <c r="C29" i="13" s="1"/>
  <c r="D12" i="13"/>
  <c r="C12" i="13" s="1"/>
  <c r="D7" i="13"/>
  <c r="C7" i="13" s="1"/>
  <c r="G158" i="2"/>
  <c r="F61" i="2"/>
  <c r="F62" i="2" s="1"/>
  <c r="D18" i="2"/>
  <c r="E102" i="2"/>
  <c r="E61" i="2"/>
  <c r="E62" i="2" s="1"/>
  <c r="G160" i="2"/>
  <c r="G156" i="2"/>
  <c r="F31" i="2"/>
  <c r="D31" i="2"/>
  <c r="F18" i="2"/>
  <c r="L210" i="1"/>
  <c r="L256" i="1" s="1"/>
  <c r="L270" i="1" s="1"/>
  <c r="G631" i="1" s="1"/>
  <c r="J631" i="1" s="1"/>
  <c r="C108" i="2"/>
  <c r="C114" i="2" s="1"/>
  <c r="H659" i="1"/>
  <c r="H663" i="1" s="1"/>
  <c r="G621" i="1"/>
  <c r="C31" i="2"/>
  <c r="H51" i="1"/>
  <c r="H618" i="1" s="1"/>
  <c r="J618" i="1" s="1"/>
  <c r="E31" i="2"/>
  <c r="E50" i="2" s="1"/>
  <c r="E18" i="2"/>
  <c r="E114" i="2"/>
  <c r="I191" i="1"/>
  <c r="E136" i="2"/>
  <c r="E143" i="2" s="1"/>
  <c r="I433" i="1"/>
  <c r="F50" i="2"/>
  <c r="G644" i="1"/>
  <c r="K502" i="1"/>
  <c r="G433" i="1"/>
  <c r="I337" i="1"/>
  <c r="I351" i="1" s="1"/>
  <c r="F31" i="13"/>
  <c r="G623" i="1"/>
  <c r="G570" i="1"/>
  <c r="L538" i="1"/>
  <c r="L523" i="1"/>
  <c r="K433" i="1"/>
  <c r="G133" i="2" s="1"/>
  <c r="G143" i="2" s="1"/>
  <c r="G144" i="2" s="1"/>
  <c r="C122" i="2"/>
  <c r="C24" i="10"/>
  <c r="G168" i="1"/>
  <c r="I662" i="1"/>
  <c r="G163" i="2"/>
  <c r="D102" i="2"/>
  <c r="L528" i="1"/>
  <c r="F544" i="1"/>
  <c r="C18" i="10"/>
  <c r="J641" i="1"/>
  <c r="K499" i="1"/>
  <c r="J651" i="1"/>
  <c r="L361" i="1"/>
  <c r="K351" i="1"/>
  <c r="C17" i="10"/>
  <c r="J648" i="1"/>
  <c r="F659" i="1"/>
  <c r="F663" i="1" s="1"/>
  <c r="E8" i="13"/>
  <c r="C8" i="13" s="1"/>
  <c r="C119" i="2"/>
  <c r="A22" i="12"/>
  <c r="F139" i="1"/>
  <c r="C62" i="2"/>
  <c r="D50" i="2"/>
  <c r="J616" i="1"/>
  <c r="C18" i="2"/>
  <c r="E90" i="2"/>
  <c r="G33" i="13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J270" i="1"/>
  <c r="G551" i="1"/>
  <c r="J643" i="1"/>
  <c r="J642" i="1"/>
  <c r="J475" i="1"/>
  <c r="H625" i="1" s="1"/>
  <c r="H475" i="1"/>
  <c r="H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C39" i="10" s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F551" i="1"/>
  <c r="C35" i="10"/>
  <c r="L308" i="1"/>
  <c r="D5" i="13"/>
  <c r="E16" i="13"/>
  <c r="C49" i="2"/>
  <c r="J654" i="1"/>
  <c r="J644" i="1"/>
  <c r="J192" i="1"/>
  <c r="L569" i="1"/>
  <c r="I570" i="1"/>
  <c r="I544" i="1"/>
  <c r="J635" i="1"/>
  <c r="G36" i="2"/>
  <c r="G49" i="2" s="1"/>
  <c r="J50" i="1"/>
  <c r="L564" i="1"/>
  <c r="L570" i="1" s="1"/>
  <c r="G544" i="1"/>
  <c r="H544" i="1"/>
  <c r="K550" i="1"/>
  <c r="K551" i="1" s="1"/>
  <c r="F143" i="2"/>
  <c r="F144" i="2" s="1"/>
  <c r="H666" i="1" l="1"/>
  <c r="H671" i="1"/>
  <c r="C6" i="10" s="1"/>
  <c r="E103" i="2"/>
  <c r="L544" i="1"/>
  <c r="I192" i="1"/>
  <c r="G629" i="1" s="1"/>
  <c r="J629" i="1" s="1"/>
  <c r="C103" i="2"/>
  <c r="G50" i="2"/>
  <c r="C127" i="2"/>
  <c r="C50" i="2"/>
  <c r="H192" i="1"/>
  <c r="G628" i="1" s="1"/>
  <c r="J628" i="1" s="1"/>
  <c r="E144" i="2"/>
  <c r="C36" i="10"/>
  <c r="G192" i="1"/>
  <c r="G627" i="1" s="1"/>
  <c r="J627" i="1" s="1"/>
  <c r="J623" i="1"/>
  <c r="L433" i="1"/>
  <c r="G637" i="1" s="1"/>
  <c r="J637" i="1" s="1"/>
  <c r="J647" i="1"/>
  <c r="C27" i="10"/>
  <c r="C28" i="10" s="1"/>
  <c r="G634" i="1"/>
  <c r="J634" i="1" s="1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D25" i="10" l="1"/>
  <c r="D15" i="10"/>
  <c r="D17" i="10"/>
  <c r="D19" i="10"/>
  <c r="D16" i="10"/>
  <c r="D12" i="10"/>
  <c r="D21" i="10"/>
  <c r="D11" i="10"/>
  <c r="D26" i="10"/>
  <c r="D18" i="10"/>
  <c r="D13" i="10"/>
  <c r="D10" i="10"/>
  <c r="C30" i="10"/>
  <c r="D20" i="10"/>
  <c r="D22" i="10"/>
  <c r="D23" i="10"/>
  <c r="D24" i="10"/>
  <c r="D27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28" i="10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<sst xmlns="http://schemas.openxmlformats.org/spreadsheetml/2006/main" count="3951" uniqueCount="918">
  <si>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</si>
  <si>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</si>
  <si>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</si>
  <si>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</si>
  <si>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</si>
  <si>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</si>
  <si>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</si>
  <si>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</si>
  <si>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</si>
  <si>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</si>
  <si>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</si>
  <si>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</si>
  <si>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</si>
  <si>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</si>
  <si>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</si>
  <si>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</si>
  <si>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</si>
  <si>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</si>
  <si>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</si>
  <si>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</si>
  <si>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</si>
  <si>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</si>
  <si>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</si>
  <si>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</si>
  <si>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</si>
  <si>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</si>
  <si>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</si>
  <si>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</si>
  <si>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</si>
  <si>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</si>
  <si>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</si>
  <si>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</si>
  <si>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</si>
  <si>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</si>
  <si>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</si>
  <si>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</si>
  <si>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</si>
  <si>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</si>
  <si>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</si>
  <si>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</si>
  <si>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</si>
  <si>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</si>
  <si>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</si>
  <si>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</si>
  <si>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</si>
  <si>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</si>
  <si>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</si>
  <si>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</si>
  <si>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</si>
  <si>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</si>
  <si>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</si>
  <si>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</si>
  <si>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</si>
  <si>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</si>
  <si>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</si>
  <si>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</si>
  <si>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</si>
  <si>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</si>
  <si>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</si>
  <si>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</si>
  <si>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</si>
  <si>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</si>
  <si>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</si>
  <si>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</si>
  <si>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</si>
  <si>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</si>
  <si>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</si>
  <si>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</si>
  <si>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</si>
  <si>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</si>
  <si>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</si>
  <si>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</si>
  <si>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</si>
  <si>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</si>
  <si>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</si>
  <si>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</si>
  <si>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</si>
  <si>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</si>
  <si>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</si>
  <si>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</si>
  <si>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</si>
  <si>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</si>
  <si>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</si>
  <si>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</si>
  <si>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</si>
  <si>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</si>
  <si>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</si>
  <si>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</si>
  <si>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</si>
  <si>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</si>
  <si>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</si>
  <si>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</si>
  <si>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</si>
  <si>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</si>
  <si>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</si>
  <si>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</si>
  <si>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</si>
  <si>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</si>
  <si>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</si>
  <si>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</si>
  <si>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</si>
  <si>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</si>
  <si>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</si>
  <si>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</si>
  <si>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</si>
  <si>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</si>
  <si>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</si>
  <si>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</si>
  <si>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</si>
  <si>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</si>
  <si>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</si>
  <si>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</si>
  <si>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</si>
  <si>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</si>
  <si>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</si>
  <si>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</si>
  <si>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</si>
  <si>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</si>
  <si>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</si>
  <si>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</si>
  <si>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</si>
  <si>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</si>
  <si>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</si>
  <si>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</si>
  <si>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</si>
  <si>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</si>
  <si>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</si>
  <si>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</si>
  <si>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</si>
  <si>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</si>
  <si>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</si>
  <si>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</si>
  <si>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</si>
  <si>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</si>
  <si>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</si>
  <si>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</si>
  <si>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</si>
  <si>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</si>
  <si>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</si>
  <si>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</si>
  <si>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</si>
  <si>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</si>
  <si>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</si>
  <si>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</si>
  <si>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</si>
  <si>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</si>
  <si>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</si>
  <si>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</si>
  <si>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</si>
  <si>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</si>
  <si>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</si>
  <si>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</si>
  <si>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</si>
  <si>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</si>
  <si>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</si>
  <si>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</si>
  <si>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</si>
  <si>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</si>
  <si>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</si>
  <si>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</si>
  <si>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</si>
  <si>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</si>
  <si>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</si>
  <si>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</si>
  <si>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</si>
  <si>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</si>
  <si>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</si>
  <si>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</si>
  <si>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</si>
  <si>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</si>
  <si>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</si>
  <si>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</si>
  <si>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</si>
  <si>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</si>
  <si>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</si>
  <si>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</si>
  <si>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</si>
  <si>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</si>
  <si>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</si>
  <si>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</si>
  <si>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</si>
  <si>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</si>
  <si>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</si>
  <si>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</si>
  <si>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</si>
  <si>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</si>
  <si>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</si>
  <si>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</si>
  <si>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</si>
  <si>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</si>
  <si>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</si>
  <si>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</si>
  <si>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</si>
  <si>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</si>
  <si>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</si>
  <si>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</si>
  <si>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</si>
  <si>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</si>
  <si>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</si>
  <si>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</si>
  <si>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</si>
  <si>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</si>
  <si>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</si>
  <si>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</si>
  <si>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</si>
  <si>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</si>
  <si>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</si>
  <si>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</si>
  <si>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</si>
  <si>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</si>
  <si>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</si>
  <si>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</si>
  <si>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</si>
  <si>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</si>
  <si>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</si>
  <si>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</si>
  <si>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</si>
  <si>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</si>
  <si>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</si>
  <si>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</si>
  <si>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</si>
  <si>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</si>
  <si>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</si>
  <si>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</si>
  <si>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</si>
  <si>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</si>
  <si>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</si>
  <si>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</si>
  <si>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</si>
  <si>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</si>
  <si>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</si>
  <si>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</si>
  <si>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</si>
  <si>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</si>
  <si>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</si>
  <si>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</si>
  <si>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</si>
  <si>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</si>
  <si>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</si>
  <si>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</si>
  <si>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</si>
  <si>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</si>
  <si>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</si>
  <si>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</si>
  <si>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</si>
  <si>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</si>
  <si>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</si>
  <si>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</si>
  <si>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</si>
  <si>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</si>
  <si>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</si>
  <si>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</si>
  <si>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</si>
  <si>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</si>
  <si>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</si>
  <si>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</si>
  <si>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</si>
  <si>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</si>
  <si>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</si>
  <si>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</si>
  <si>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</si>
  <si>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</si>
  <si>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</si>
  <si>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</si>
  <si>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</si>
  <si>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</si>
  <si>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</si>
  <si>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</si>
  <si>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</si>
  <si>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</si>
  <si>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</si>
  <si>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</si>
  <si>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</si>
  <si>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</si>
  <si>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</si>
  <si>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</si>
  <si>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</si>
  <si>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</si>
  <si>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</si>
  <si>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</si>
  <si>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</si>
  <si>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</si>
  <si>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</si>
  <si>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</si>
  <si>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</si>
  <si>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</si>
  <si>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</si>
  <si>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</si>
  <si>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</si>
  <si>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</si>
  <si>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</si>
  <si>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</si>
  <si>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</si>
  <si>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</si>
  <si>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</si>
  <si>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</si>
  <si>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</si>
  <si>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</si>
  <si>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</si>
  <si>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</si>
  <si>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</si>
  <si>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</si>
  <si>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</si>
  <si>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</si>
  <si>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</si>
  <si>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</si>
  <si>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</si>
  <si>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</si>
  <si>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</si>
  <si>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</si>
  <si>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</si>
  <si>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</si>
  <si>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</si>
  <si>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</si>
  <si>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</si>
  <si>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</si>
  <si>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</si>
  <si>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</si>
  <si>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</si>
  <si>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</si>
  <si>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</si>
  <si>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</si>
  <si>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</si>
  <si>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</si>
  <si>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</si>
  <si>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</si>
  <si>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</si>
  <si>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</si>
  <si>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</si>
  <si>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</si>
  <si>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</si>
  <si>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</si>
  <si>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</si>
  <si>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</si>
  <si>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</si>
  <si>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</si>
  <si>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</si>
  <si>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</si>
  <si>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</si>
  <si>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</si>
  <si>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</si>
  <si>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</si>
  <si>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</si>
  <si>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</si>
  <si>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</si>
  <si>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</si>
  <si>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</si>
  <si>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</si>
  <si>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</si>
  <si>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</si>
  <si>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</si>
  <si>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</si>
  <si>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</si>
  <si>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</si>
  <si>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</si>
  <si>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</si>
  <si>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</si>
  <si>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</si>
  <si>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</si>
  <si>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</si>
  <si>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</si>
  <si>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</si>
  <si>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</si>
  <si>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</si>
  <si>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</si>
  <si>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</si>
  <si>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</si>
  <si>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</si>
  <si>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</si>
  <si>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</si>
  <si>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</si>
  <si>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</si>
  <si>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</si>
  <si>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</si>
  <si>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</si>
  <si>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</si>
  <si>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</si>
  <si>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</si>
  <si>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</si>
  <si>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</si>
  <si>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</si>
  <si>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</si>
  <si>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</si>
  <si>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</si>
  <si>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</si>
  <si>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</si>
  <si>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</si>
  <si>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</si>
  <si>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</si>
  <si>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</si>
  <si>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</si>
  <si>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</si>
  <si>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</si>
  <si>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</si>
  <si>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</si>
  <si>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</si>
  <si>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</si>
  <si>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</si>
  <si>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</si>
  <si>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</si>
  <si>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</si>
  <si>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</si>
  <si>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</si>
  <si>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</si>
  <si>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</si>
  <si>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</si>
  <si>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</si>
  <si>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</si>
  <si>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</si>
  <si>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</si>
  <si>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</si>
  <si>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</si>
  <si>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</si>
  <si>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</si>
  <si>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</si>
  <si>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</si>
  <si>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</si>
  <si>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</si>
  <si>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</si>
  <si>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</si>
  <si>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</si>
  <si>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</si>
  <si>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</si>
  <si>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</si>
  <si>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</si>
  <si>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</si>
  <si>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</si>
  <si>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</si>
  <si>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</si>
  <si>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</si>
  <si>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</si>
  <si>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</si>
  <si>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</si>
  <si>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</si>
  <si>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</si>
  <si>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</si>
  <si>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</si>
  <si>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</si>
  <si>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</si>
  <si>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</si>
  <si>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</si>
  <si>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</si>
  <si>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</si>
  <si>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</si>
  <si>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</si>
  <si>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</si>
  <si>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</si>
  <si>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</si>
  <si>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</si>
  <si>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</si>
  <si>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</si>
  <si>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</si>
  <si>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</si>
  <si>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</si>
  <si>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</si>
  <si>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</si>
  <si>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</si>
  <si>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</si>
  <si>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</si>
  <si>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</si>
  <si>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</si>
  <si>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</si>
  <si>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</si>
  <si>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</si>
  <si>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</si>
  <si>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</si>
  <si>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</si>
  <si>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</si>
  <si>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</si>
  <si>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</si>
  <si>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</si>
  <si>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</si>
  <si>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</si>
  <si>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</si>
  <si>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</si>
  <si>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</si>
  <si>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</si>
  <si>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</si>
  <si>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</si>
  <si>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</si>
  <si>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</si>
  <si>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</si>
  <si>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</si>
  <si>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</si>
  <si>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</si>
  <si>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</si>
  <si>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</si>
  <si>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</si>
  <si>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</si>
  <si>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</si>
  <si>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</si>
  <si>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</si>
  <si>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</si>
  <si>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</si>
  <si>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</si>
  <si>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</si>
  <si>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</si>
  <si>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</si>
  <si>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</si>
  <si>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</si>
  <si>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</si>
  <si>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</si>
  <si>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</si>
  <si>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</si>
  <si>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</si>
  <si>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</si>
  <si>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</si>
  <si>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</si>
  <si>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</si>
  <si>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</si>
  <si>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</si>
  <si>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</si>
  <si>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</si>
  <si>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</si>
  <si>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</si>
  <si>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</si>
  <si>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</si>
  <si>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</si>
  <si>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</si>
  <si>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</si>
  <si>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</si>
  <si>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</si>
  <si>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</si>
  <si>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</si>
  <si>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</si>
  <si>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</si>
  <si>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</si>
  <si>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</si>
  <si>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</si>
  <si>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</si>
  <si>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</si>
  <si>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</si>
  <si>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</si>
  <si>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</si>
  <si>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</si>
  <si>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</si>
  <si>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</si>
  <si>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</si>
  <si>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</si>
  <si>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</si>
  <si>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</si>
  <si>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</si>
  <si>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</si>
  <si>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</si>
  <si>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</si>
  <si>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</si>
  <si>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</si>
  <si>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</si>
  <si>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</si>
  <si>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</si>
  <si>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</si>
  <si>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</si>
  <si>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</si>
  <si>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</si>
  <si>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</si>
  <si>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</si>
  <si>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</si>
  <si>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</si>
  <si>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</si>
  <si>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</si>
  <si>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</si>
  <si>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</si>
  <si>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</si>
  <si>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</si>
  <si>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</si>
  <si>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</si>
  <si>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</si>
  <si>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</si>
  <si>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</si>
  <si>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</si>
  <si>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</si>
  <si>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</si>
  <si>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</si>
  <si>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</si>
  <si>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</si>
  <si>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</si>
  <si>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</si>
  <si>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</si>
  <si>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</si>
  <si>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</si>
  <si>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</si>
  <si>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</si>
  <si>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</si>
  <si>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</si>
  <si>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</si>
  <si>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</si>
  <si>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</si>
  <si>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</si>
  <si>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</si>
  <si>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</si>
  <si>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</si>
  <si>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</si>
  <si>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</si>
  <si>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</si>
  <si>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</si>
  <si>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</si>
  <si>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</si>
  <si>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</si>
  <si>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</si>
  <si>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</si>
  <si>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</si>
  <si>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</si>
  <si>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</si>
  <si>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</si>
  <si>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</si>
  <si>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</si>
  <si>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</si>
  <si>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</si>
  <si>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</si>
  <si>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</si>
  <si>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</si>
  <si>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</si>
  <si>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</si>
  <si>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</si>
  <si>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</si>
  <si>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</si>
  <si>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</si>
  <si>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</si>
  <si>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</si>
  <si>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</si>
  <si>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</si>
  <si>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</si>
  <si>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</si>
  <si>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</si>
  <si>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</si>
  <si>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</si>
  <si>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</si>
  <si>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</si>
  <si>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</si>
  <si>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</si>
  <si>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</si>
  <si>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</si>
  <si>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</si>
  <si>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</si>
  <si>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</si>
  <si>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</si>
  <si>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</si>
  <si>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</si>
  <si>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</si>
  <si>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</si>
  <si>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</si>
  <si>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</si>
  <si>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</si>
  <si>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</si>
  <si>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</si>
  <si>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</si>
  <si>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</si>
  <si>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</si>
  <si>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</si>
  <si>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</si>
  <si>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</si>
  <si>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</si>
  <si>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</si>
  <si>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</si>
  <si>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</si>
  <si>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</si>
  <si>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</si>
  <si>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</si>
  <si>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</si>
  <si>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</si>
  <si>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</si>
  <si>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</si>
  <si>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</si>
  <si>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</si>
  <si>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</si>
  <si>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</si>
  <si>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</si>
  <si>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</si>
  <si>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</si>
  <si>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</si>
  <si>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</si>
  <si>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</si>
  <si>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</si>
  <si>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</si>
  <si>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</si>
  <si>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</si>
  <si>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</si>
  <si>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</si>
  <si>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</si>
  <si>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</si>
  <si>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</si>
  <si>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</si>
  <si>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</si>
  <si>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</si>
  <si>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</si>
  <si>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</si>
  <si>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</si>
  <si>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</si>
  <si>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</si>
  <si>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</si>
  <si>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</si>
  <si>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</si>
  <si>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</si>
  <si>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</si>
  <si>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</si>
  <si>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</si>
  <si>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</si>
  <si>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</si>
  <si>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</si>
  <si>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</si>
  <si>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</si>
  <si>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</si>
  <si>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</si>
  <si>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</si>
  <si>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</si>
  <si>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</si>
  <si>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</si>
  <si>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</si>
  <si>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</si>
  <si>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</si>
  <si>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</si>
  <si>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</si>
  <si>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</si>
  <si>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</si>
  <si>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</si>
  <si>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</si>
  <si>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</si>
  <si>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</si>
  <si>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</si>
  <si>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</si>
  <si>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</si>
  <si>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</si>
  <si>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</si>
  <si>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</si>
  <si>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</si>
  <si>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</si>
  <si>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</si>
  <si>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</si>
  <si>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</si>
  <si>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</si>
  <si>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</si>
  <si>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</si>
  <si>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</si>
  <si>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</si>
  <si>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</si>
  <si>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</si>
  <si>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</si>
  <si>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</si>
  <si>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</si>
  <si>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</si>
  <si>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</si>
  <si>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</si>
  <si>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</si>
  <si>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</si>
  <si>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</si>
  <si>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</si>
  <si>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</si>
  <si>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</si>
  <si>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</si>
  <si>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</si>
  <si>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</si>
  <si>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</si>
  <si>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</si>
  <si>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</si>
  <si>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</si>
  <si>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</si>
  <si>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</si>
  <si>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</si>
  <si>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</si>
  <si>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</si>
  <si>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</si>
  <si>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</si>
  <si>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</si>
  <si>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</si>
  <si>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</si>
  <si>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</si>
  <si>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</si>
  <si>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</si>
  <si>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</si>
  <si>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</si>
  <si>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</si>
  <si>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</si>
  <si>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</si>
  <si>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</si>
  <si>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</si>
  <si>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</si>
  <si>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</si>
  <si>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</si>
  <si>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</si>
  <si>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</si>
  <si>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</si>
  <si>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</si>
  <si>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</si>
  <si>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</si>
  <si>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</si>
  <si>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</si>
  <si>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</si>
  <si>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</si>
  <si>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</si>
  <si>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</si>
  <si>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</si>
  <si>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</si>
  <si>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</si>
  <si>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</si>
  <si>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</si>
  <si>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</si>
  <si>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</si>
  <si>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</si>
  <si>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</si>
  <si>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</si>
  <si>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</si>
  <si>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</si>
  <si>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</si>
  <si>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</si>
  <si>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</si>
  <si>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</si>
  <si>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</si>
  <si>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</si>
  <si>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</si>
  <si>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</si>
  <si>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</si>
  <si>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</si>
  <si>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</si>
  <si>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</si>
  <si>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</si>
  <si>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</si>
  <si>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</si>
  <si>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</si>
  <si>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</si>
  <si>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</si>
  <si>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</si>
  <si>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</si>
  <si>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</si>
  <si>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</si>
  <si>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</si>
  <si>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</si>
  <si>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</si>
  <si>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</si>
  <si>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</si>
  <si>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</si>
  <si>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</si>
  <si>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</si>
  <si>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</si>
  <si>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</si>
  <si>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</si>
  <si>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</si>
  <si>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</si>
  <si>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</si>
  <si>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</si>
  <si>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</si>
  <si>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</si>
  <si>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</si>
  <si>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</si>
  <si>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</si>
  <si>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</si>
  <si>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</si>
  <si>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</si>
  <si>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</si>
  <si>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</si>
  <si>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</si>
  <si>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</si>
  <si>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</si>
  <si>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</si>
  <si>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</si>
  <si>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</si>
  <si>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</si>
  <si>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</si>
  <si>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</si>
  <si>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</si>
  <si>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</si>
  <si>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</si>
  <si>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</si>
  <si>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</si>
  <si>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</si>
  <si>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</si>
  <si>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</si>
  <si>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</si>
  <si>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</si>
  <si>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</si>
  <si>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</si>
  <si>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</si>
  <si>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</si>
  <si>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</si>
  <si>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</si>
  <si>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</si>
  <si>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</si>
  <si>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</si>
  <si>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</si>
  <si>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</si>
  <si>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</si>
  <si>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</si>
  <si>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</si>
  <si>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</si>
  <si>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</si>
  <si>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</si>
  <si>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</si>
  <si>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</si>
  <si>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</si>
  <si>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</si>
  <si>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</si>
  <si>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</si>
  <si>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</si>
  <si>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</si>
  <si>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</si>
  <si>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</si>
  <si>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</si>
  <si>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</si>
  <si>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</si>
  <si>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</si>
  <si>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</si>
  <si>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</si>
  <si>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</si>
  <si>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</si>
  <si>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</si>
  <si>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</si>
  <si>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</si>
  <si>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</si>
  <si>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</si>
  <si>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</si>
  <si>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June/98</t>
  </si>
  <si>
    <t>08/19</t>
  </si>
  <si>
    <t>July/02</t>
  </si>
  <si>
    <t>07/12</t>
  </si>
  <si>
    <t>Dec/11</t>
  </si>
  <si>
    <t>07/18</t>
  </si>
  <si>
    <t>Transfer to  Food from GF</t>
  </si>
  <si>
    <t>ED Jobs Grant not transferred to GF</t>
  </si>
  <si>
    <t>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</si>
</sst>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64" sqref="F4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917</v>
      </c>
      <c r="B2" s="21">
        <v>93</v>
      </c>
      <c r="C2" s="21">
        <v>93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157675.46</v>
      </c>
      <c r="G9" s="18">
        <v>59476.37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90044.78</v>
      </c>
      <c r="G10" s="18"/>
      <c r="H10" s="18"/>
      <c r="I10" s="18"/>
      <c r="J10" s="67">
        <f>SUM(I439)</f>
        <v>52830.81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186458.51</v>
      </c>
      <c r="G12" s="18">
        <v>2916.27</v>
      </c>
      <c r="H12" s="18">
        <v>126007.06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8902.11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2718.97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445799.82999999996</v>
      </c>
      <c r="G19" s="41">
        <f>SUM(G9:G18)</f>
        <v>62392.639999999999</v>
      </c>
      <c r="H19" s="41">
        <f>SUM(H9:H18)</f>
        <v>126007.06</v>
      </c>
      <c r="I19" s="41">
        <f>SUM(I9:I18)</f>
        <v>0</v>
      </c>
      <c r="J19" s="41">
        <f>SUM(J9:J18)</f>
        <v>52830.81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2668.77</v>
      </c>
      <c r="G22" s="18">
        <v>26584.85</v>
      </c>
      <c r="H22" s="18">
        <v>124482.63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35702.449999999997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98827.88</v>
      </c>
      <c r="G24" s="18"/>
      <c r="H24" s="18">
        <v>1351.57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172.86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105.34</v>
      </c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101496.65000000001</v>
      </c>
      <c r="G32" s="41">
        <f>SUM(G22:G31)</f>
        <v>62392.639999999992</v>
      </c>
      <c r="H32" s="41">
        <f>SUM(H22:H31)</f>
        <v>126007.06000000001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55000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52830.81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106335.5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182967.67999999999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344303.18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52830.81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445799.83</v>
      </c>
      <c r="G51" s="41">
        <f>G50+G32</f>
        <v>62392.639999999992</v>
      </c>
      <c r="H51" s="41">
        <f>H50+H32</f>
        <v>126007.06000000001</v>
      </c>
      <c r="I51" s="41">
        <f>I50+I32</f>
        <v>0</v>
      </c>
      <c r="J51" s="41">
        <f>J50+J32</f>
        <v>52830.81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6832502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6832502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663.14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132410.67000000001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3782.33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7741</v>
      </c>
      <c r="G109" s="18">
        <v>19.760000000000002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12186.470000000001</v>
      </c>
      <c r="G110" s="41">
        <f>SUM(G95:G109)</f>
        <v>132430.43000000002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6844688.4699999997</v>
      </c>
      <c r="G111" s="41">
        <f>G59+G110</f>
        <v>132430.43000000002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3023325.49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1205608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2619.5100000000002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4231553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146281.47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56446.52</v>
      </c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53475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2432.09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2154.7399999999998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258635.08</v>
      </c>
      <c r="G135" s="41">
        <f>SUM(G122:G134)</f>
        <v>2154.7399999999998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4490188.08</v>
      </c>
      <c r="G139" s="41">
        <f>G120+SUM(G135:G136)</f>
        <v>2154.7399999999998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70865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47198.7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240901.41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51904.06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91602.78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143506.84</v>
      </c>
      <c r="G161" s="41">
        <f>SUM(G149:G160)</f>
        <v>47198.7</v>
      </c>
      <c r="H161" s="41">
        <f>SUM(H149:H160)</f>
        <v>311766.41000000003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143506.84</v>
      </c>
      <c r="G168" s="41">
        <f>G146+G161+SUM(G162:G167)</f>
        <v>47198.7</v>
      </c>
      <c r="H168" s="41">
        <f>H146+H161+SUM(H162:H167)</f>
        <v>311766.41000000003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11478383.390000001</v>
      </c>
      <c r="G192" s="47">
        <f>G111+G139+G168+G191</f>
        <v>181783.87</v>
      </c>
      <c r="H192" s="47">
        <f>H111+H139+H168+H191</f>
        <v>311766.41000000003</v>
      </c>
      <c r="I192" s="47">
        <f>I111+I139+I168+I191</f>
        <v>0</v>
      </c>
      <c r="J192" s="47">
        <f>J111+J139+J191</f>
        <v>50000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1821185.03</v>
      </c>
      <c r="G196" s="18">
        <v>843008.47</v>
      </c>
      <c r="H196" s="18"/>
      <c r="I196" s="18">
        <v>78827.56</v>
      </c>
      <c r="J196" s="18">
        <v>54472.76</v>
      </c>
      <c r="K196" s="18"/>
      <c r="L196" s="19">
        <f>SUM(F196:K196)</f>
        <v>2797493.82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632902.11</v>
      </c>
      <c r="G197" s="18">
        <v>166495.19</v>
      </c>
      <c r="H197" s="18">
        <v>271368.8</v>
      </c>
      <c r="I197" s="18">
        <v>2989.97</v>
      </c>
      <c r="J197" s="18">
        <v>1681.34</v>
      </c>
      <c r="K197" s="18"/>
      <c r="L197" s="19">
        <f>SUM(F197:K197)</f>
        <v>1075437.4100000001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37168.339999999997</v>
      </c>
      <c r="G199" s="18">
        <v>2950.68</v>
      </c>
      <c r="H199" s="18">
        <v>4667</v>
      </c>
      <c r="I199" s="18">
        <v>1474.66</v>
      </c>
      <c r="J199" s="18">
        <v>782.1</v>
      </c>
      <c r="K199" s="18"/>
      <c r="L199" s="19">
        <f>SUM(F199:K199)</f>
        <v>47042.78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328951.65999999997</v>
      </c>
      <c r="G201" s="18">
        <v>22960.79</v>
      </c>
      <c r="H201" s="18">
        <v>31020.639999999999</v>
      </c>
      <c r="I201" s="18">
        <v>15186.47</v>
      </c>
      <c r="J201" s="18">
        <v>511.69</v>
      </c>
      <c r="K201" s="18"/>
      <c r="L201" s="19">
        <f t="shared" ref="L201:L207" si="0">SUM(F201:K201)</f>
        <v>398631.24999999994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144967.29999999999</v>
      </c>
      <c r="G202" s="18">
        <v>33352.31</v>
      </c>
      <c r="H202" s="18">
        <v>33164.79</v>
      </c>
      <c r="I202" s="18">
        <v>15943.03</v>
      </c>
      <c r="J202" s="18">
        <v>57897.99</v>
      </c>
      <c r="K202" s="18"/>
      <c r="L202" s="19">
        <f t="shared" si="0"/>
        <v>285325.42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250582.8</v>
      </c>
      <c r="G203" s="18">
        <v>32728.74</v>
      </c>
      <c r="H203" s="18">
        <v>75212.12</v>
      </c>
      <c r="I203" s="18">
        <v>2808.92</v>
      </c>
      <c r="J203" s="18">
        <v>3330.44</v>
      </c>
      <c r="K203" s="18">
        <v>7916.96</v>
      </c>
      <c r="L203" s="19">
        <f t="shared" si="0"/>
        <v>372579.98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240234.02</v>
      </c>
      <c r="G204" s="18">
        <v>412200.38</v>
      </c>
      <c r="H204" s="18">
        <v>18767.580000000002</v>
      </c>
      <c r="I204" s="18">
        <v>21857</v>
      </c>
      <c r="J204" s="18">
        <v>13458.47</v>
      </c>
      <c r="K204" s="18">
        <v>3066.33</v>
      </c>
      <c r="L204" s="19">
        <f t="shared" si="0"/>
        <v>709583.77999999991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148475.07999999999</v>
      </c>
      <c r="G206" s="18">
        <v>10796.13</v>
      </c>
      <c r="H206" s="18">
        <v>212669.09</v>
      </c>
      <c r="I206" s="18">
        <v>191273.06</v>
      </c>
      <c r="J206" s="18">
        <v>18167.240000000002</v>
      </c>
      <c r="K206" s="18"/>
      <c r="L206" s="19">
        <f t="shared" si="0"/>
        <v>581380.6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339584.52</v>
      </c>
      <c r="I207" s="18"/>
      <c r="J207" s="18"/>
      <c r="K207" s="18"/>
      <c r="L207" s="19">
        <f t="shared" si="0"/>
        <v>339584.52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3604466.34</v>
      </c>
      <c r="G210" s="41">
        <f t="shared" si="1"/>
        <v>1524492.69</v>
      </c>
      <c r="H210" s="41">
        <f t="shared" si="1"/>
        <v>986454.54</v>
      </c>
      <c r="I210" s="41">
        <f t="shared" si="1"/>
        <v>330360.67</v>
      </c>
      <c r="J210" s="41">
        <f t="shared" si="1"/>
        <v>150302.03</v>
      </c>
      <c r="K210" s="41">
        <f t="shared" si="1"/>
        <v>10983.29</v>
      </c>
      <c r="L210" s="41">
        <f t="shared" si="1"/>
        <v>6607059.5600000005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3459145.9</v>
      </c>
      <c r="I232" s="18"/>
      <c r="J232" s="18"/>
      <c r="K232" s="18"/>
      <c r="L232" s="19">
        <f>SUM(F232:K232)</f>
        <v>3459145.9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57225.42</v>
      </c>
      <c r="G233" s="18">
        <v>4377.74</v>
      </c>
      <c r="H233" s="18">
        <v>397356.08</v>
      </c>
      <c r="I233" s="18"/>
      <c r="J233" s="18"/>
      <c r="K233" s="18"/>
      <c r="L233" s="19">
        <f>SUM(F233:K233)</f>
        <v>458959.24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36726</v>
      </c>
      <c r="G237" s="18">
        <v>2809.54</v>
      </c>
      <c r="H237" s="18"/>
      <c r="I237" s="18"/>
      <c r="J237" s="18"/>
      <c r="K237" s="18"/>
      <c r="L237" s="19">
        <f t="shared" ref="L237:L243" si="4">SUM(F237:K237)</f>
        <v>39535.54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67128</v>
      </c>
      <c r="G239" s="18">
        <v>918.57</v>
      </c>
      <c r="H239" s="18"/>
      <c r="I239" s="18"/>
      <c r="J239" s="18"/>
      <c r="K239" s="18"/>
      <c r="L239" s="19">
        <f t="shared" si="4"/>
        <v>68046.570000000007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166027</v>
      </c>
      <c r="I243" s="18"/>
      <c r="J243" s="18"/>
      <c r="K243" s="18"/>
      <c r="L243" s="19">
        <f t="shared" si="4"/>
        <v>166027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161079.41999999998</v>
      </c>
      <c r="G246" s="41">
        <f t="shared" si="5"/>
        <v>8105.8499999999995</v>
      </c>
      <c r="H246" s="41">
        <f t="shared" si="5"/>
        <v>4022528.98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4191714.2499999995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3765545.76</v>
      </c>
      <c r="G256" s="41">
        <f t="shared" si="8"/>
        <v>1532598.54</v>
      </c>
      <c r="H256" s="41">
        <f t="shared" si="8"/>
        <v>5008983.5199999996</v>
      </c>
      <c r="I256" s="41">
        <f t="shared" si="8"/>
        <v>330360.67</v>
      </c>
      <c r="J256" s="41">
        <f t="shared" si="8"/>
        <v>150302.03</v>
      </c>
      <c r="K256" s="41">
        <f t="shared" si="8"/>
        <v>10983.29</v>
      </c>
      <c r="L256" s="41">
        <f t="shared" si="8"/>
        <v>10798773.810000001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505000</v>
      </c>
      <c r="L259" s="19">
        <f>SUM(F259:K259)</f>
        <v>505000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69229</v>
      </c>
      <c r="L260" s="19">
        <f>SUM(F260:K260)</f>
        <v>69229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624229</v>
      </c>
      <c r="L269" s="41">
        <f t="shared" si="9"/>
        <v>624229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3765545.76</v>
      </c>
      <c r="G270" s="42">
        <f t="shared" si="11"/>
        <v>1532598.54</v>
      </c>
      <c r="H270" s="42">
        <f t="shared" si="11"/>
        <v>5008983.5199999996</v>
      </c>
      <c r="I270" s="42">
        <f t="shared" si="11"/>
        <v>330360.67</v>
      </c>
      <c r="J270" s="42">
        <f t="shared" si="11"/>
        <v>150302.03</v>
      </c>
      <c r="K270" s="42">
        <f t="shared" si="11"/>
        <v>635212.29</v>
      </c>
      <c r="L270" s="42">
        <f t="shared" si="11"/>
        <v>11423002.810000001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67760.679999999993</v>
      </c>
      <c r="G275" s="18">
        <v>3082.71</v>
      </c>
      <c r="H275" s="18"/>
      <c r="I275" s="18">
        <v>2121.81</v>
      </c>
      <c r="J275" s="18">
        <v>18.82</v>
      </c>
      <c r="K275" s="18"/>
      <c r="L275" s="19">
        <f>SUM(F275:K275)</f>
        <v>72984.02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95569.72</v>
      </c>
      <c r="G276" s="18">
        <v>15233</v>
      </c>
      <c r="H276" s="18">
        <v>20645.5</v>
      </c>
      <c r="I276" s="18"/>
      <c r="J276" s="18">
        <v>3069.57</v>
      </c>
      <c r="K276" s="18"/>
      <c r="L276" s="19">
        <f>SUM(F276:K276)</f>
        <v>134517.79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7216.8</v>
      </c>
      <c r="G281" s="18"/>
      <c r="H281" s="18">
        <v>19662.189999999999</v>
      </c>
      <c r="I281" s="18">
        <v>433.93</v>
      </c>
      <c r="J281" s="18"/>
      <c r="K281" s="18"/>
      <c r="L281" s="19">
        <f t="shared" si="12"/>
        <v>27312.92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3243.6</v>
      </c>
      <c r="L282" s="19">
        <f t="shared" si="12"/>
        <v>3243.6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1163.6300000000001</v>
      </c>
      <c r="G283" s="18"/>
      <c r="H283" s="18">
        <v>1107.3</v>
      </c>
      <c r="I283" s="18"/>
      <c r="J283" s="18"/>
      <c r="K283" s="18"/>
      <c r="L283" s="19">
        <f t="shared" si="12"/>
        <v>2270.9300000000003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7.92</v>
      </c>
      <c r="G284" s="18">
        <v>564.26</v>
      </c>
      <c r="H284" s="18"/>
      <c r="I284" s="18"/>
      <c r="J284" s="18"/>
      <c r="K284" s="18"/>
      <c r="L284" s="19">
        <f t="shared" si="12"/>
        <v>572.17999999999995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171718.75</v>
      </c>
      <c r="G289" s="42">
        <f t="shared" si="13"/>
        <v>18879.969999999998</v>
      </c>
      <c r="H289" s="42">
        <f t="shared" si="13"/>
        <v>41414.990000000005</v>
      </c>
      <c r="I289" s="42">
        <f t="shared" si="13"/>
        <v>2555.7399999999998</v>
      </c>
      <c r="J289" s="42">
        <f t="shared" si="13"/>
        <v>3088.3900000000003</v>
      </c>
      <c r="K289" s="42">
        <f t="shared" si="13"/>
        <v>3243.6</v>
      </c>
      <c r="L289" s="41">
        <f t="shared" si="13"/>
        <v>240901.43999999997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>
        <v>70864.97</v>
      </c>
      <c r="I314" s="18"/>
      <c r="J314" s="18"/>
      <c r="K314" s="18"/>
      <c r="L314" s="19">
        <f>SUM(F314:K314)</f>
        <v>70864.97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70864.97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70864.97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171718.75</v>
      </c>
      <c r="G337" s="41">
        <f t="shared" si="20"/>
        <v>18879.969999999998</v>
      </c>
      <c r="H337" s="41">
        <f t="shared" si="20"/>
        <v>112279.96</v>
      </c>
      <c r="I337" s="41">
        <f t="shared" si="20"/>
        <v>2555.7399999999998</v>
      </c>
      <c r="J337" s="41">
        <f t="shared" si="20"/>
        <v>3088.3900000000003</v>
      </c>
      <c r="K337" s="41">
        <f t="shared" si="20"/>
        <v>3243.6</v>
      </c>
      <c r="L337" s="41">
        <f t="shared" si="20"/>
        <v>311766.40999999997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171718.75</v>
      </c>
      <c r="G351" s="41">
        <f>G337</f>
        <v>18879.969999999998</v>
      </c>
      <c r="H351" s="41">
        <f>H337</f>
        <v>112279.96</v>
      </c>
      <c r="I351" s="41">
        <f>I337</f>
        <v>2555.7399999999998</v>
      </c>
      <c r="J351" s="41">
        <f>J337</f>
        <v>3088.3900000000003</v>
      </c>
      <c r="K351" s="47">
        <f>K337+K350</f>
        <v>3243.6</v>
      </c>
      <c r="L351" s="41">
        <f>L337+L350</f>
        <v>311766.40999999997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75784.25</v>
      </c>
      <c r="G357" s="18">
        <v>14929.38</v>
      </c>
      <c r="H357" s="18">
        <v>3444</v>
      </c>
      <c r="I357" s="18">
        <v>95568.01</v>
      </c>
      <c r="J357" s="18">
        <v>3326.53</v>
      </c>
      <c r="K357" s="18"/>
      <c r="L357" s="13">
        <f>SUM(F357:K357)</f>
        <v>193052.17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75784.25</v>
      </c>
      <c r="G361" s="47">
        <f t="shared" si="22"/>
        <v>14929.38</v>
      </c>
      <c r="H361" s="47">
        <f t="shared" si="22"/>
        <v>3444</v>
      </c>
      <c r="I361" s="47">
        <f t="shared" si="22"/>
        <v>95568.01</v>
      </c>
      <c r="J361" s="47">
        <f t="shared" si="22"/>
        <v>3326.53</v>
      </c>
      <c r="K361" s="47">
        <f t="shared" si="22"/>
        <v>0</v>
      </c>
      <c r="L361" s="47">
        <f t="shared" si="22"/>
        <v>193052.17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95568.01</v>
      </c>
      <c r="G366" s="18"/>
      <c r="H366" s="18"/>
      <c r="I366" s="56">
        <f>SUM(F366:H366)</f>
        <v>95568.01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95568.01</v>
      </c>
      <c r="G368" s="47">
        <f>SUM(G366:G367)</f>
        <v>0</v>
      </c>
      <c r="H368" s="47">
        <f>SUM(H366:H367)</f>
        <v>0</v>
      </c>
      <c r="I368" s="47">
        <f>SUM(I366:I367)</f>
        <v>95568.01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25000</v>
      </c>
      <c r="H395" s="18"/>
      <c r="I395" s="18"/>
      <c r="J395" s="24" t="s">
        <v>289</v>
      </c>
      <c r="K395" s="24" t="s">
        <v>289</v>
      </c>
      <c r="L395" s="56">
        <f t="shared" si="26"/>
        <v>25000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/>
      <c r="I396" s="18"/>
      <c r="J396" s="24" t="s">
        <v>289</v>
      </c>
      <c r="K396" s="24" t="s">
        <v>289</v>
      </c>
      <c r="L396" s="56">
        <f t="shared" si="26"/>
        <v>25000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50000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50000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v>52830.81</v>
      </c>
      <c r="I439" s="56">
        <f t="shared" si="33"/>
        <v>52830.81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52830.81</v>
      </c>
      <c r="I445" s="13">
        <f>SUM(I438:I444)</f>
        <v>52830.81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>
        <v>52830.81</v>
      </c>
      <c r="I458" s="56">
        <f t="shared" si="34"/>
        <v>52830.81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52830.81</v>
      </c>
      <c r="I459" s="83">
        <f>SUM(I453:I458)</f>
        <v>52830.81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52830.81</v>
      </c>
      <c r="I460" s="42">
        <f>I451+I459</f>
        <v>52830.81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288922.59999999998</v>
      </c>
      <c r="G464" s="18">
        <v>3934.38</v>
      </c>
      <c r="H464" s="18"/>
      <c r="I464" s="18"/>
      <c r="J464" s="18">
        <v>2830.81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11478383.390000001</v>
      </c>
      <c r="G467" s="18">
        <v>181783.87</v>
      </c>
      <c r="H467" s="18">
        <v>311766.40999999997</v>
      </c>
      <c r="I467" s="18"/>
      <c r="J467" s="18">
        <v>50000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7333.92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11478383.390000001</v>
      </c>
      <c r="G469" s="53">
        <f>SUM(G467:G468)</f>
        <v>189117.79</v>
      </c>
      <c r="H469" s="53">
        <f>SUM(H467:H468)</f>
        <v>311766.40999999997</v>
      </c>
      <c r="I469" s="53">
        <f>SUM(I467:I468)</f>
        <v>0</v>
      </c>
      <c r="J469" s="53">
        <f>SUM(J467:J468)</f>
        <v>50000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11423002.810000001</v>
      </c>
      <c r="G471" s="18">
        <v>193052.17</v>
      </c>
      <c r="H471" s="18">
        <v>311766.40999999997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11423002.810000001</v>
      </c>
      <c r="G473" s="53">
        <f>SUM(G471:G472)</f>
        <v>193052.17</v>
      </c>
      <c r="H473" s="53">
        <f>SUM(H471:H472)</f>
        <v>311766.40999999997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344303.1799999997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52830.81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75" t="s">
        <v>916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8" t="s">
        <v>915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>
        <v>7</v>
      </c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 t="s">
        <v>913</v>
      </c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 t="s">
        <v>914</v>
      </c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5982000</v>
      </c>
      <c r="G492" s="18">
        <v>2042521</v>
      </c>
      <c r="H492" s="18">
        <v>2076000</v>
      </c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4.68</v>
      </c>
      <c r="G493" s="18">
        <v>3.62</v>
      </c>
      <c r="H493" s="18">
        <v>1.24</v>
      </c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2385000</v>
      </c>
      <c r="G494" s="18">
        <v>205000</v>
      </c>
      <c r="H494" s="18">
        <v>2076000</v>
      </c>
      <c r="I494" s="18"/>
      <c r="J494" s="18"/>
      <c r="K494" s="53">
        <f>SUM(F494:J494)</f>
        <v>4666000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>
        <v>205000</v>
      </c>
      <c r="H497" s="205">
        <v>2076000</v>
      </c>
      <c r="I497" s="205"/>
      <c r="J497" s="205"/>
      <c r="K497" s="206">
        <f t="shared" si="35"/>
        <v>2281000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>
        <v>11695</v>
      </c>
      <c r="H498" s="18">
        <v>189921.89</v>
      </c>
      <c r="I498" s="18"/>
      <c r="J498" s="18"/>
      <c r="K498" s="53">
        <f t="shared" si="35"/>
        <v>201616.89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216695</v>
      </c>
      <c r="H499" s="42">
        <f>SUM(H497:H498)</f>
        <v>2265921.89</v>
      </c>
      <c r="I499" s="42">
        <f>SUM(I497:I498)</f>
        <v>0</v>
      </c>
      <c r="J499" s="42">
        <f>SUM(J497:J498)</f>
        <v>0</v>
      </c>
      <c r="K499" s="42">
        <f t="shared" si="35"/>
        <v>2482616.89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>
        <v>316000</v>
      </c>
      <c r="I500" s="205"/>
      <c r="J500" s="205"/>
      <c r="K500" s="206">
        <f t="shared" si="35"/>
        <v>316000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>
        <v>50646.89</v>
      </c>
      <c r="I501" s="18"/>
      <c r="J501" s="18"/>
      <c r="K501" s="53">
        <f t="shared" si="35"/>
        <v>50646.89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366646.89</v>
      </c>
      <c r="I502" s="42">
        <f>SUM(I500:I501)</f>
        <v>0</v>
      </c>
      <c r="J502" s="42">
        <f>SUM(J500:J501)</f>
        <v>0</v>
      </c>
      <c r="K502" s="42">
        <f t="shared" si="35"/>
        <v>366646.89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626295.11</v>
      </c>
      <c r="G520" s="18">
        <v>170578.35</v>
      </c>
      <c r="H520" s="18">
        <v>213130.7</v>
      </c>
      <c r="I520" s="18">
        <v>2989.97</v>
      </c>
      <c r="J520" s="18">
        <v>1681.34</v>
      </c>
      <c r="K520" s="18"/>
      <c r="L520" s="88">
        <f>SUM(F520:K520)</f>
        <v>1014675.4699999999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57225.42</v>
      </c>
      <c r="G522" s="18"/>
      <c r="H522" s="18">
        <v>467332.38</v>
      </c>
      <c r="I522" s="18"/>
      <c r="J522" s="18"/>
      <c r="K522" s="18"/>
      <c r="L522" s="88">
        <f>SUM(F522:K522)</f>
        <v>524557.80000000005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683520.53</v>
      </c>
      <c r="G523" s="108">
        <f t="shared" ref="G523:L523" si="36">SUM(G520:G522)</f>
        <v>170578.35</v>
      </c>
      <c r="H523" s="108">
        <f t="shared" si="36"/>
        <v>680463.08000000007</v>
      </c>
      <c r="I523" s="108">
        <f t="shared" si="36"/>
        <v>2989.97</v>
      </c>
      <c r="J523" s="108">
        <f t="shared" si="36"/>
        <v>1681.34</v>
      </c>
      <c r="K523" s="108">
        <f t="shared" si="36"/>
        <v>0</v>
      </c>
      <c r="L523" s="89">
        <f t="shared" si="36"/>
        <v>1539233.27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141381.67000000001</v>
      </c>
      <c r="G525" s="18">
        <v>8414.33</v>
      </c>
      <c r="H525" s="18">
        <v>1411.96</v>
      </c>
      <c r="I525" s="18">
        <v>679.85</v>
      </c>
      <c r="J525" s="18">
        <v>2388.44</v>
      </c>
      <c r="K525" s="18">
        <v>395</v>
      </c>
      <c r="L525" s="88">
        <f>SUM(F525:K525)</f>
        <v>154671.25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53091.06</v>
      </c>
      <c r="G527" s="18"/>
      <c r="H527" s="18"/>
      <c r="I527" s="18"/>
      <c r="J527" s="18"/>
      <c r="K527" s="18"/>
      <c r="L527" s="88">
        <f>SUM(F527:K527)</f>
        <v>53091.06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194472.73</v>
      </c>
      <c r="G528" s="89">
        <f t="shared" ref="G528:L528" si="37">SUM(G525:G527)</f>
        <v>8414.33</v>
      </c>
      <c r="H528" s="89">
        <f t="shared" si="37"/>
        <v>1411.96</v>
      </c>
      <c r="I528" s="89">
        <f t="shared" si="37"/>
        <v>679.85</v>
      </c>
      <c r="J528" s="89">
        <f t="shared" si="37"/>
        <v>2388.44</v>
      </c>
      <c r="K528" s="89">
        <f t="shared" si="37"/>
        <v>395</v>
      </c>
      <c r="L528" s="89">
        <f t="shared" si="37"/>
        <v>207762.31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77712.3</v>
      </c>
      <c r="G530" s="18"/>
      <c r="H530" s="18"/>
      <c r="I530" s="18"/>
      <c r="J530" s="18"/>
      <c r="K530" s="18"/>
      <c r="L530" s="88">
        <f>SUM(F530:K530)</f>
        <v>77712.3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29182.5</v>
      </c>
      <c r="G532" s="18"/>
      <c r="H532" s="18"/>
      <c r="I532" s="18"/>
      <c r="J532" s="18"/>
      <c r="K532" s="18"/>
      <c r="L532" s="88">
        <f>SUM(F532:K532)</f>
        <v>29182.5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106894.8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106894.8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160918.94</v>
      </c>
      <c r="I540" s="18"/>
      <c r="J540" s="18"/>
      <c r="K540" s="18"/>
      <c r="L540" s="88">
        <f>SUM(F540:K540)</f>
        <v>160918.94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160918.94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160918.94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984888.06</v>
      </c>
      <c r="G544" s="89">
        <f t="shared" ref="G544:L544" si="41">G523+G528+G533+G538+G543</f>
        <v>178992.68</v>
      </c>
      <c r="H544" s="89">
        <f t="shared" si="41"/>
        <v>842793.98</v>
      </c>
      <c r="I544" s="89">
        <f t="shared" si="41"/>
        <v>3669.8199999999997</v>
      </c>
      <c r="J544" s="89">
        <f t="shared" si="41"/>
        <v>4069.7799999999997</v>
      </c>
      <c r="K544" s="89">
        <f t="shared" si="41"/>
        <v>395</v>
      </c>
      <c r="L544" s="89">
        <f t="shared" si="41"/>
        <v>2014809.32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1014675.4699999999</v>
      </c>
      <c r="G548" s="87">
        <f>L525</f>
        <v>154671.25</v>
      </c>
      <c r="H548" s="87">
        <f>L530</f>
        <v>77712.3</v>
      </c>
      <c r="I548" s="87">
        <f>L535</f>
        <v>0</v>
      </c>
      <c r="J548" s="87">
        <f>L540</f>
        <v>160918.94</v>
      </c>
      <c r="K548" s="87">
        <f>SUM(F548:J548)</f>
        <v>1407977.9599999997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524557.80000000005</v>
      </c>
      <c r="G550" s="87">
        <f>L527</f>
        <v>53091.06</v>
      </c>
      <c r="H550" s="87">
        <f>L532</f>
        <v>29182.5</v>
      </c>
      <c r="I550" s="87">
        <f>L537</f>
        <v>0</v>
      </c>
      <c r="J550" s="87">
        <f>L542</f>
        <v>0</v>
      </c>
      <c r="K550" s="87">
        <f>SUM(F550:J550)</f>
        <v>606831.3600000001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1539233.27</v>
      </c>
      <c r="G551" s="89">
        <f t="shared" si="42"/>
        <v>207762.31</v>
      </c>
      <c r="H551" s="89">
        <f t="shared" si="42"/>
        <v>106894.8</v>
      </c>
      <c r="I551" s="89">
        <f t="shared" si="42"/>
        <v>0</v>
      </c>
      <c r="J551" s="89">
        <f t="shared" si="42"/>
        <v>160918.94</v>
      </c>
      <c r="K551" s="89">
        <f t="shared" si="42"/>
        <v>2014809.3199999998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3454145.9</v>
      </c>
      <c r="I576" s="87">
        <f t="shared" si="47"/>
        <v>3454145.9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397356.08</v>
      </c>
      <c r="I580" s="87">
        <f t="shared" si="47"/>
        <v>397356.08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180970.14</v>
      </c>
      <c r="G581" s="18"/>
      <c r="H581" s="18">
        <v>75353.38</v>
      </c>
      <c r="I581" s="87">
        <f t="shared" si="47"/>
        <v>256323.52000000002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172085</v>
      </c>
      <c r="I590" s="18"/>
      <c r="J590" s="18">
        <v>166027</v>
      </c>
      <c r="K590" s="104">
        <f t="shared" ref="K590:K596" si="48">SUM(H590:J590)</f>
        <v>338112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160918.94</v>
      </c>
      <c r="I591" s="18"/>
      <c r="J591" s="18"/>
      <c r="K591" s="104">
        <f t="shared" si="48"/>
        <v>160918.94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6580.58</v>
      </c>
      <c r="I593" s="18"/>
      <c r="J593" s="18"/>
      <c r="K593" s="104">
        <f t="shared" si="48"/>
        <v>6580.58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339584.52</v>
      </c>
      <c r="I597" s="108">
        <f>SUM(I590:I596)</f>
        <v>0</v>
      </c>
      <c r="J597" s="108">
        <f>SUM(J590:J596)</f>
        <v>166027</v>
      </c>
      <c r="K597" s="108">
        <f>SUM(K590:K596)</f>
        <v>505611.52000000002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153390.42000000001</v>
      </c>
      <c r="I603" s="18"/>
      <c r="J603" s="18"/>
      <c r="K603" s="104">
        <f>SUM(H603:J603)</f>
        <v>153390.42000000001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153390.42000000001</v>
      </c>
      <c r="I604" s="108">
        <f>SUM(I601:I603)</f>
        <v>0</v>
      </c>
      <c r="J604" s="108">
        <f>SUM(J601:J603)</f>
        <v>0</v>
      </c>
      <c r="K604" s="108">
        <f>SUM(K601:K603)</f>
        <v>153390.42000000001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445799.82999999996</v>
      </c>
      <c r="H616" s="109">
        <f>SUM(F51)</f>
        <v>445799.83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62392.639999999999</v>
      </c>
      <c r="H617" s="109">
        <f>SUM(G51)</f>
        <v>62392.639999999992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126007.06</v>
      </c>
      <c r="H618" s="109">
        <f>SUM(H51)</f>
        <v>126007.06000000001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52830.81</v>
      </c>
      <c r="H620" s="109">
        <f>SUM(J51)</f>
        <v>52830.81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344303.18</v>
      </c>
      <c r="H621" s="109">
        <f>F475</f>
        <v>344303.1799999997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52830.81</v>
      </c>
      <c r="H625" s="109">
        <f>J475</f>
        <v>52830.81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11478383.390000001</v>
      </c>
      <c r="H626" s="104">
        <f>SUM(F467)</f>
        <v>11478383.390000001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181783.87</v>
      </c>
      <c r="H627" s="104">
        <f>SUM(G467)</f>
        <v>181783.87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311766.41000000003</v>
      </c>
      <c r="H628" s="104">
        <f>SUM(H467)</f>
        <v>311766.40999999997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50000</v>
      </c>
      <c r="H630" s="104">
        <f>SUM(J467)</f>
        <v>50000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11423002.810000001</v>
      </c>
      <c r="H631" s="104">
        <f>SUM(F471)</f>
        <v>11423002.810000001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311766.40999999997</v>
      </c>
      <c r="H632" s="104">
        <f>SUM(H471)</f>
        <v>311766.40999999997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95568.01</v>
      </c>
      <c r="H633" s="104">
        <f>I368</f>
        <v>95568.01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193052.17</v>
      </c>
      <c r="H634" s="104">
        <f>SUM(G471)</f>
        <v>193052.17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50000</v>
      </c>
      <c r="H636" s="164">
        <f>SUM(J467)</f>
        <v>50000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52830.81</v>
      </c>
      <c r="H640" s="104">
        <f>SUM(H460)</f>
        <v>52830.81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52830.81</v>
      </c>
      <c r="H641" s="104">
        <f>SUM(I460)</f>
        <v>52830.81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50000</v>
      </c>
      <c r="H645" s="104">
        <f>L407</f>
        <v>50000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505611.52000000002</v>
      </c>
      <c r="H646" s="104">
        <f>L207+L225+L243</f>
        <v>505611.52000000002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153390.42000000001</v>
      </c>
      <c r="H647" s="104">
        <f>(J256+J337)-(J254+J335)</f>
        <v>153390.42000000001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339584.52</v>
      </c>
      <c r="H648" s="104">
        <f>H597</f>
        <v>339584.52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166027</v>
      </c>
      <c r="H650" s="104">
        <f>J597</f>
        <v>166027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7041013.1700000009</v>
      </c>
      <c r="G659" s="19">
        <f>(L228+L308+L358)</f>
        <v>0</v>
      </c>
      <c r="H659" s="19">
        <f>(L246+L327+L359)</f>
        <v>4262579.22</v>
      </c>
      <c r="I659" s="19">
        <f>SUM(F659:H659)</f>
        <v>11303592.390000001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132430.43000000002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132430.43000000002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339584.52</v>
      </c>
      <c r="G661" s="19">
        <f>(L225+L305)-(J225+J305)</f>
        <v>0</v>
      </c>
      <c r="H661" s="19">
        <f>(L243+L324)-(J243+J324)</f>
        <v>166027</v>
      </c>
      <c r="I661" s="19">
        <f>SUM(F661:H661)</f>
        <v>505611.52000000002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334360.56000000006</v>
      </c>
      <c r="G662" s="200">
        <f>SUM(G574:G586)+SUM(I601:I603)+L611</f>
        <v>0</v>
      </c>
      <c r="H662" s="200">
        <f>SUM(H574:H586)+SUM(J601:J603)+L612</f>
        <v>3926855.36</v>
      </c>
      <c r="I662" s="19">
        <f>SUM(F662:H662)</f>
        <v>4261215.92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6234637.6600000011</v>
      </c>
      <c r="G663" s="19">
        <f>G659-SUM(G660:G662)</f>
        <v>0</v>
      </c>
      <c r="H663" s="19">
        <f>H659-SUM(H660:H662)</f>
        <v>169696.85999999987</v>
      </c>
      <c r="I663" s="19">
        <f>I659-SUM(I660:I662)</f>
        <v>6404334.5200000005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553.13</v>
      </c>
      <c r="G664" s="249"/>
      <c r="H664" s="249"/>
      <c r="I664" s="19">
        <f>SUM(F664:H664)</f>
        <v>553.13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11271.56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11578.35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11271.56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11578.35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>&amp;CDOE 25 for 2011-2012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Chester SD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1888945.71</v>
      </c>
      <c r="C9" s="230">
        <f>'DOE25'!G196+'DOE25'!G214+'DOE25'!G232+'DOE25'!G275+'DOE25'!G294+'DOE25'!G313</f>
        <v>846091.17999999993</v>
      </c>
    </row>
    <row r="10" spans="1:3" x14ac:dyDescent="0.2">
      <c r="A10" t="s">
        <v>779</v>
      </c>
      <c r="B10" s="241">
        <v>1781656.64</v>
      </c>
      <c r="C10" s="241">
        <v>843008.47</v>
      </c>
    </row>
    <row r="11" spans="1:3" x14ac:dyDescent="0.2">
      <c r="A11" t="s">
        <v>780</v>
      </c>
      <c r="B11" s="241">
        <v>31764.799999999999</v>
      </c>
      <c r="C11" s="241"/>
    </row>
    <row r="12" spans="1:3" x14ac:dyDescent="0.2">
      <c r="A12" t="s">
        <v>781</v>
      </c>
      <c r="B12" s="241">
        <v>75524.27</v>
      </c>
      <c r="C12" s="241">
        <v>3082.71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1888945.71</v>
      </c>
      <c r="C13" s="232">
        <f>SUM(C10:C12)</f>
        <v>846091.17999999993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785697.25</v>
      </c>
      <c r="C18" s="230">
        <f>'DOE25'!G197+'DOE25'!G215+'DOE25'!G233+'DOE25'!G276+'DOE25'!G295+'DOE25'!G314</f>
        <v>186105.93</v>
      </c>
    </row>
    <row r="19" spans="1:3" x14ac:dyDescent="0.2">
      <c r="A19" t="s">
        <v>779</v>
      </c>
      <c r="B19" s="241">
        <v>330186.57</v>
      </c>
      <c r="C19" s="241">
        <v>170872.93</v>
      </c>
    </row>
    <row r="20" spans="1:3" x14ac:dyDescent="0.2">
      <c r="A20" t="s">
        <v>780</v>
      </c>
      <c r="B20" s="241">
        <v>374041.25</v>
      </c>
      <c r="C20" s="241">
        <v>15233</v>
      </c>
    </row>
    <row r="21" spans="1:3" x14ac:dyDescent="0.2">
      <c r="A21" t="s">
        <v>781</v>
      </c>
      <c r="B21" s="241">
        <v>81469.429999999993</v>
      </c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785697.25</v>
      </c>
      <c r="C22" s="232">
        <f>SUM(C19:C21)</f>
        <v>186105.93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37168.339999999997</v>
      </c>
      <c r="C36" s="236">
        <f>'DOE25'!G199+'DOE25'!G217+'DOE25'!G235+'DOE25'!G278+'DOE25'!G297+'DOE25'!G316</f>
        <v>2950.68</v>
      </c>
    </row>
    <row r="37" spans="1:3" x14ac:dyDescent="0.2">
      <c r="A37" t="s">
        <v>779</v>
      </c>
      <c r="B37" s="241">
        <v>18312.240000000002</v>
      </c>
      <c r="C37" s="241">
        <v>1400.89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18856.099999999999</v>
      </c>
      <c r="C39" s="241">
        <v>1549.79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37168.339999999997</v>
      </c>
      <c r="C40" s="232">
        <f>SUM(C37:C39)</f>
        <v>2950.6800000000003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H51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Chester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7838079.1499999994</v>
      </c>
      <c r="D5" s="20">
        <f>SUM('DOE25'!L196:L199)+SUM('DOE25'!L214:L217)+SUM('DOE25'!L232:L235)-F5-G5</f>
        <v>7781142.9499999993</v>
      </c>
      <c r="E5" s="244"/>
      <c r="F5" s="256">
        <f>SUM('DOE25'!J196:J199)+SUM('DOE25'!J214:J217)+SUM('DOE25'!J232:J235)</f>
        <v>56936.2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438166.78999999992</v>
      </c>
      <c r="D6" s="20">
        <f>'DOE25'!L201+'DOE25'!L219+'DOE25'!L237-F6-G6</f>
        <v>437655.09999999992</v>
      </c>
      <c r="E6" s="244"/>
      <c r="F6" s="256">
        <f>'DOE25'!J201+'DOE25'!J219+'DOE25'!J237</f>
        <v>511.69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285325.42</v>
      </c>
      <c r="D7" s="20">
        <f>'DOE25'!L202+'DOE25'!L220+'DOE25'!L238-F7-G7</f>
        <v>227427.43</v>
      </c>
      <c r="E7" s="244"/>
      <c r="F7" s="256">
        <f>'DOE25'!J202+'DOE25'!J220+'DOE25'!J238</f>
        <v>57897.99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256289.02</v>
      </c>
      <c r="D8" s="244"/>
      <c r="E8" s="20">
        <f>'DOE25'!L203+'DOE25'!L221+'DOE25'!L239-F8-G8-D9-D11</f>
        <v>245041.62</v>
      </c>
      <c r="F8" s="256">
        <f>'DOE25'!J203+'DOE25'!J221+'DOE25'!J239</f>
        <v>3330.44</v>
      </c>
      <c r="G8" s="53">
        <f>'DOE25'!K203+'DOE25'!K221+'DOE25'!K239</f>
        <v>7916.96</v>
      </c>
      <c r="H8" s="260"/>
    </row>
    <row r="9" spans="1:9" x14ac:dyDescent="0.2">
      <c r="A9" s="32">
        <v>2310</v>
      </c>
      <c r="B9" t="s">
        <v>818</v>
      </c>
      <c r="C9" s="246">
        <f t="shared" si="0"/>
        <v>59278.53</v>
      </c>
      <c r="D9" s="245">
        <v>59278.53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18946</v>
      </c>
      <c r="D10" s="244"/>
      <c r="E10" s="245">
        <v>18946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125059</v>
      </c>
      <c r="D11" s="245">
        <v>125059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709583.77999999991</v>
      </c>
      <c r="D12" s="20">
        <f>'DOE25'!L204+'DOE25'!L222+'DOE25'!L240-F12-G12</f>
        <v>693058.98</v>
      </c>
      <c r="E12" s="244"/>
      <c r="F12" s="256">
        <f>'DOE25'!J204+'DOE25'!J222+'DOE25'!J240</f>
        <v>13458.47</v>
      </c>
      <c r="G12" s="53">
        <f>'DOE25'!K204+'DOE25'!K222+'DOE25'!K240</f>
        <v>3066.33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581380.6</v>
      </c>
      <c r="D14" s="20">
        <f>'DOE25'!L206+'DOE25'!L224+'DOE25'!L242-F14-G14</f>
        <v>563213.36</v>
      </c>
      <c r="E14" s="244"/>
      <c r="F14" s="256">
        <f>'DOE25'!J206+'DOE25'!J224+'DOE25'!J242</f>
        <v>18167.240000000002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505611.52000000002</v>
      </c>
      <c r="D15" s="20">
        <f>'DOE25'!L207+'DOE25'!L225+'DOE25'!L243-F15-G15</f>
        <v>505611.52000000002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574229</v>
      </c>
      <c r="D25" s="244"/>
      <c r="E25" s="244"/>
      <c r="F25" s="259"/>
      <c r="G25" s="257"/>
      <c r="H25" s="258">
        <f>'DOE25'!L259+'DOE25'!L260+'DOE25'!L340+'DOE25'!L341</f>
        <v>574229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97484.160000000018</v>
      </c>
      <c r="D29" s="20">
        <f>'DOE25'!L357+'DOE25'!L358+'DOE25'!L359-'DOE25'!I366-F29-G29</f>
        <v>94157.630000000019</v>
      </c>
      <c r="E29" s="244"/>
      <c r="F29" s="256">
        <f>'DOE25'!J357+'DOE25'!J358+'DOE25'!J359</f>
        <v>3326.53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311766.40999999997</v>
      </c>
      <c r="D31" s="20">
        <f>'DOE25'!L289+'DOE25'!L308+'DOE25'!L327+'DOE25'!L332+'DOE25'!L333+'DOE25'!L334-F31-G31</f>
        <v>305434.42</v>
      </c>
      <c r="E31" s="244"/>
      <c r="F31" s="256">
        <f>'DOE25'!J289+'DOE25'!J308+'DOE25'!J327+'DOE25'!J332+'DOE25'!J333+'DOE25'!J334</f>
        <v>3088.3900000000003</v>
      </c>
      <c r="G31" s="53">
        <f>'DOE25'!K289+'DOE25'!K308+'DOE25'!K327+'DOE25'!K332+'DOE25'!K333+'DOE25'!K334</f>
        <v>3243.6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10792038.919999998</v>
      </c>
      <c r="E33" s="247">
        <f>SUM(E5:E31)</f>
        <v>263987.62</v>
      </c>
      <c r="F33" s="247">
        <f>SUM(F5:F31)</f>
        <v>156716.95000000001</v>
      </c>
      <c r="G33" s="247">
        <f>SUM(G5:G31)</f>
        <v>14226.890000000001</v>
      </c>
      <c r="H33" s="247">
        <f>SUM(H5:H31)</f>
        <v>574229</v>
      </c>
    </row>
    <row r="35" spans="2:8" ht="12" thickBot="1" x14ac:dyDescent="0.25">
      <c r="B35" s="254" t="s">
        <v>847</v>
      </c>
      <c r="D35" s="255">
        <f>E33</f>
        <v>263987.62</v>
      </c>
      <c r="E35" s="250"/>
    </row>
    <row r="36" spans="2:8" ht="12" thickTop="1" x14ac:dyDescent="0.2">
      <c r="B36" t="s">
        <v>815</v>
      </c>
      <c r="D36" s="20">
        <f>D33</f>
        <v>10792038.919999998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41" activePane="bottomLeft" state="frozen"/>
      <selection pane="bottomLeft" activeCell="D144" sqref="D14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157675.46</v>
      </c>
      <c r="D8" s="95">
        <f>'DOE25'!G9</f>
        <v>59476.37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90044.78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52830.81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186458.51</v>
      </c>
      <c r="D11" s="95">
        <f>'DOE25'!G12</f>
        <v>2916.27</v>
      </c>
      <c r="E11" s="95">
        <f>'DOE25'!H12</f>
        <v>126007.06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8902.11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2718.97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445799.82999999996</v>
      </c>
      <c r="D18" s="41">
        <f>SUM(D8:D17)</f>
        <v>62392.639999999999</v>
      </c>
      <c r="E18" s="41">
        <f>SUM(E8:E17)</f>
        <v>126007.06</v>
      </c>
      <c r="F18" s="41">
        <f>SUM(F8:F17)</f>
        <v>0</v>
      </c>
      <c r="G18" s="41">
        <f>SUM(G8:G17)</f>
        <v>52830.81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2668.77</v>
      </c>
      <c r="D21" s="95">
        <f>'DOE25'!G22</f>
        <v>26584.85</v>
      </c>
      <c r="E21" s="95">
        <f>'DOE25'!H22</f>
        <v>124482.63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35702.449999999997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98827.88</v>
      </c>
      <c r="D23" s="95">
        <f>'DOE25'!G24</f>
        <v>0</v>
      </c>
      <c r="E23" s="95">
        <f>'DOE25'!H24</f>
        <v>1351.57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172.86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105.34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101496.65000000001</v>
      </c>
      <c r="D31" s="41">
        <f>SUM(D21:D30)</f>
        <v>62392.639999999992</v>
      </c>
      <c r="E31" s="41">
        <f>SUM(E21:E30)</f>
        <v>126007.06000000001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55000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52830.81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106335.5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182967.67999999999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344303.18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52830.81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445799.83</v>
      </c>
      <c r="D50" s="41">
        <f>D49+D31</f>
        <v>62392.639999999992</v>
      </c>
      <c r="E50" s="41">
        <f>E49+E31</f>
        <v>126007.06000000001</v>
      </c>
      <c r="F50" s="41">
        <f>F49+F31</f>
        <v>0</v>
      </c>
      <c r="G50" s="41">
        <f>G49+G31</f>
        <v>52830.81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6832502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663.14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132410.67000000001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11523.33</v>
      </c>
      <c r="D60" s="95">
        <f>SUM('DOE25'!G97:G109)</f>
        <v>19.760000000000002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12186.47</v>
      </c>
      <c r="D61" s="130">
        <f>SUM(D56:D60)</f>
        <v>132430.43000000002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6844688.4699999997</v>
      </c>
      <c r="D62" s="22">
        <f>D55+D61</f>
        <v>132430.43000000002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3023325.49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1205608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2619.5100000000002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4231553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146281.47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56446.52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53475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2432.09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2154.7399999999998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258635.08</v>
      </c>
      <c r="D77" s="130">
        <f>SUM(D71:D76)</f>
        <v>2154.7399999999998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4490188.08</v>
      </c>
      <c r="D80" s="130">
        <f>SUM(D78:D79)+D77+D69</f>
        <v>2154.7399999999998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143506.84</v>
      </c>
      <c r="D87" s="95">
        <f>SUM('DOE25'!G152:G160)</f>
        <v>47198.7</v>
      </c>
      <c r="E87" s="95">
        <f>SUM('DOE25'!H152:H160)</f>
        <v>311766.41000000003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143506.84</v>
      </c>
      <c r="D90" s="131">
        <f>SUM(D84:D89)</f>
        <v>47198.7</v>
      </c>
      <c r="E90" s="131">
        <f>SUM(E84:E89)</f>
        <v>311766.41000000003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11478383.390000001</v>
      </c>
      <c r="D103" s="86">
        <f>D62+D80+D90+D102</f>
        <v>181783.87</v>
      </c>
      <c r="E103" s="86">
        <f>E62+E80+E90+E102</f>
        <v>311766.41000000003</v>
      </c>
      <c r="F103" s="86">
        <f>F62+F80+F90+F102</f>
        <v>0</v>
      </c>
      <c r="G103" s="86">
        <f>G62+G80+G102</f>
        <v>50000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6256639.7199999997</v>
      </c>
      <c r="D108" s="24" t="s">
        <v>289</v>
      </c>
      <c r="E108" s="95">
        <f>('DOE25'!L275)+('DOE25'!L294)+('DOE25'!L313)</f>
        <v>72984.02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1534396.6500000001</v>
      </c>
      <c r="D109" s="24" t="s">
        <v>289</v>
      </c>
      <c r="E109" s="95">
        <f>('DOE25'!L276)+('DOE25'!L295)+('DOE25'!L314)</f>
        <v>205382.76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47042.78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7838079.1500000004</v>
      </c>
      <c r="D114" s="86">
        <f>SUM(D108:D113)</f>
        <v>0</v>
      </c>
      <c r="E114" s="86">
        <f>SUM(E108:E113)</f>
        <v>278366.78000000003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438166.78999999992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285325.42</v>
      </c>
      <c r="D118" s="24" t="s">
        <v>289</v>
      </c>
      <c r="E118" s="95">
        <f>+('DOE25'!L281)+('DOE25'!L300)+('DOE25'!L319)</f>
        <v>27312.92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440626.55</v>
      </c>
      <c r="D119" s="24" t="s">
        <v>289</v>
      </c>
      <c r="E119" s="95">
        <f>+('DOE25'!L282)+('DOE25'!L301)+('DOE25'!L320)</f>
        <v>3243.6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709583.77999999991</v>
      </c>
      <c r="D120" s="24" t="s">
        <v>289</v>
      </c>
      <c r="E120" s="95">
        <f>+('DOE25'!L283)+('DOE25'!L302)+('DOE25'!L321)</f>
        <v>2270.9300000000003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572.17999999999995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581380.6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505611.52000000002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193052.17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2960694.66</v>
      </c>
      <c r="D127" s="86">
        <f>SUM(D117:D126)</f>
        <v>193052.17</v>
      </c>
      <c r="E127" s="86">
        <f>SUM(E117:E126)</f>
        <v>33399.629999999997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505000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69229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624229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11423002.810000001</v>
      </c>
      <c r="D144" s="86">
        <f>(D114+D127+D143)</f>
        <v>193052.17</v>
      </c>
      <c r="E144" s="86">
        <f>(E114+E127+E143)</f>
        <v>311766.41000000003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7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June/98</v>
      </c>
      <c r="C151" s="152" t="str">
        <f>'DOE25'!G490</f>
        <v>July/02</v>
      </c>
      <c r="D151" s="152" t="str">
        <f>'DOE25'!H490</f>
        <v>Dec/11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08/19</v>
      </c>
      <c r="C152" s="152" t="str">
        <f>'DOE25'!G491</f>
        <v>07/12</v>
      </c>
      <c r="D152" s="152" t="str">
        <f>'DOE25'!H491</f>
        <v>07/18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5982000</v>
      </c>
      <c r="C153" s="137">
        <f>'DOE25'!G492</f>
        <v>2042521</v>
      </c>
      <c r="D153" s="137">
        <f>'DOE25'!H492</f>
        <v>2076000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4.68</v>
      </c>
      <c r="C154" s="137">
        <f>'DOE25'!G493</f>
        <v>3.62</v>
      </c>
      <c r="D154" s="137">
        <f>'DOE25'!H493</f>
        <v>1.24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2385000</v>
      </c>
      <c r="C155" s="137">
        <f>'DOE25'!G494</f>
        <v>205000</v>
      </c>
      <c r="D155" s="137">
        <f>'DOE25'!H494</f>
        <v>2076000</v>
      </c>
      <c r="E155" s="137">
        <f>'DOE25'!I494</f>
        <v>0</v>
      </c>
      <c r="F155" s="137">
        <f>'DOE25'!J494</f>
        <v>0</v>
      </c>
      <c r="G155" s="138">
        <f>SUM(B155:F155)</f>
        <v>4666000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205000</v>
      </c>
      <c r="D158" s="137">
        <f>'DOE25'!H497</f>
        <v>2076000</v>
      </c>
      <c r="E158" s="137">
        <f>'DOE25'!I497</f>
        <v>0</v>
      </c>
      <c r="F158" s="137">
        <f>'DOE25'!J497</f>
        <v>0</v>
      </c>
      <c r="G158" s="138">
        <f t="shared" si="0"/>
        <v>2281000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11695</v>
      </c>
      <c r="D159" s="137">
        <f>'DOE25'!H498</f>
        <v>189921.89</v>
      </c>
      <c r="E159" s="137">
        <f>'DOE25'!I498</f>
        <v>0</v>
      </c>
      <c r="F159" s="137">
        <f>'DOE25'!J498</f>
        <v>0</v>
      </c>
      <c r="G159" s="138">
        <f t="shared" si="0"/>
        <v>201616.89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216695</v>
      </c>
      <c r="D160" s="137">
        <f>'DOE25'!H499</f>
        <v>2265921.89</v>
      </c>
      <c r="E160" s="137">
        <f>'DOE25'!I499</f>
        <v>0</v>
      </c>
      <c r="F160" s="137">
        <f>'DOE25'!J499</f>
        <v>0</v>
      </c>
      <c r="G160" s="138">
        <f t="shared" si="0"/>
        <v>2482616.89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316000</v>
      </c>
      <c r="E161" s="137">
        <f>'DOE25'!I500</f>
        <v>0</v>
      </c>
      <c r="F161" s="137">
        <f>'DOE25'!J500</f>
        <v>0</v>
      </c>
      <c r="G161" s="138">
        <f t="shared" si="0"/>
        <v>316000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50646.89</v>
      </c>
      <c r="E162" s="137">
        <f>'DOE25'!I501</f>
        <v>0</v>
      </c>
      <c r="F162" s="137">
        <f>'DOE25'!J501</f>
        <v>0</v>
      </c>
      <c r="G162" s="138">
        <f t="shared" si="0"/>
        <v>50646.89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366646.89</v>
      </c>
      <c r="E163" s="137">
        <f>'DOE25'!I502</f>
        <v>0</v>
      </c>
      <c r="F163" s="137">
        <f>'DOE25'!J502</f>
        <v>0</v>
      </c>
      <c r="G163" s="138">
        <f t="shared" si="0"/>
        <v>366646.89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Chester SD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11272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11578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6329624</v>
      </c>
      <c r="D10" s="182">
        <f>ROUND((C10/$C$28)*100,1)</f>
        <v>56.3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1739779</v>
      </c>
      <c r="D11" s="182">
        <f>ROUND((C11/$C$28)*100,1)</f>
        <v>15.5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47043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438167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312638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443870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711855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572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581381</v>
      </c>
      <c r="D20" s="182">
        <f t="shared" si="0"/>
        <v>5.2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505612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69229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60621.569999999978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11240391.57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11240391.57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505000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6832502</v>
      </c>
      <c r="D35" s="182">
        <f t="shared" ref="D35:D40" si="1">ROUND((C35/$C$41)*100,1)</f>
        <v>57.7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12186.469999999739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4231553</v>
      </c>
      <c r="D37" s="182">
        <f t="shared" si="1"/>
        <v>35.700000000000003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260790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502472</v>
      </c>
      <c r="D39" s="182">
        <f t="shared" si="1"/>
        <v>4.2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11839503.469999999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Chester SD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2012-10-15T17:06:13Z</cp:lastPrinted>
  <dcterms:created xsi:type="dcterms:W3CDTF">1997-12-04T19:04:30Z</dcterms:created>
  <dcterms:modified xsi:type="dcterms:W3CDTF">2012-11-21T14:21:38Z</dcterms:modified>
</cp:coreProperties>
</file>