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16" i="1" l="1"/>
  <c r="F118" i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/>
  <c r="K289" i="1"/>
  <c r="K308" i="1"/>
  <c r="K327" i="1"/>
  <c r="G31" i="13"/>
  <c r="G33" i="13" s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A22" i="12" s="1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L404" i="1"/>
  <c r="L405" i="1"/>
  <c r="L265" i="1"/>
  <c r="J59" i="1"/>
  <c r="G55" i="2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/>
  <c r="J110" i="1"/>
  <c r="J111" i="1"/>
  <c r="F120" i="1"/>
  <c r="F135" i="1"/>
  <c r="G120" i="1"/>
  <c r="G135" i="1"/>
  <c r="G139" i="1" s="1"/>
  <c r="H120" i="1"/>
  <c r="H135" i="1"/>
  <c r="I120" i="1"/>
  <c r="I135" i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J617" i="1" s="1"/>
  <c r="H50" i="1"/>
  <c r="H51" i="1" s="1"/>
  <c r="H618" i="1" s="1"/>
  <c r="I50" i="1"/>
  <c r="I51" i="1"/>
  <c r="H619" i="1" s="1"/>
  <c r="F176" i="1"/>
  <c r="I176" i="1"/>
  <c r="F182" i="1"/>
  <c r="G182" i="1"/>
  <c r="H182" i="1"/>
  <c r="I182" i="1"/>
  <c r="J182" i="1"/>
  <c r="J191" i="1"/>
  <c r="F187" i="1"/>
  <c r="G187" i="1"/>
  <c r="H187" i="1"/>
  <c r="I187" i="1"/>
  <c r="I191" i="1" s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F433" i="1" s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G648" i="1"/>
  <c r="I597" i="1"/>
  <c r="H649" i="1" s="1"/>
  <c r="J649" i="1" s="1"/>
  <c r="J597" i="1"/>
  <c r="H650" i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J641" i="1" s="1"/>
  <c r="G642" i="1"/>
  <c r="H642" i="1"/>
  <c r="G643" i="1"/>
  <c r="H643" i="1"/>
  <c r="G644" i="1"/>
  <c r="H644" i="1"/>
  <c r="H646" i="1"/>
  <c r="G649" i="1"/>
  <c r="G650" i="1"/>
  <c r="G651" i="1"/>
  <c r="H651" i="1"/>
  <c r="J651" i="1" s="1"/>
  <c r="G652" i="1"/>
  <c r="H652" i="1"/>
  <c r="J652" i="1" s="1"/>
  <c r="G653" i="1"/>
  <c r="H653" i="1"/>
  <c r="H654" i="1"/>
  <c r="F191" i="1"/>
  <c r="L255" i="1"/>
  <c r="L256" i="1" s="1"/>
  <c r="L270" i="1" s="1"/>
  <c r="G631" i="1" s="1"/>
  <c r="J631" i="1" s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/>
  <c r="H663" i="1" s="1"/>
  <c r="L350" i="1"/>
  <c r="I661" i="1"/>
  <c r="L289" i="1"/>
  <c r="F659" i="1" s="1"/>
  <c r="A31" i="12"/>
  <c r="C69" i="2"/>
  <c r="A40" i="12"/>
  <c r="D12" i="13"/>
  <c r="C12" i="13"/>
  <c r="G8" i="2"/>
  <c r="G161" i="2"/>
  <c r="D61" i="2"/>
  <c r="D62" i="2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D49" i="2"/>
  <c r="G156" i="2"/>
  <c r="F49" i="2"/>
  <c r="F50" i="2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/>
  <c r="C61" i="2"/>
  <c r="C62" i="2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J616" i="1"/>
  <c r="C80" i="2"/>
  <c r="E77" i="2"/>
  <c r="E80" i="2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H647" i="1"/>
  <c r="G551" i="1"/>
  <c r="E50" i="2"/>
  <c r="J643" i="1"/>
  <c r="J642" i="1"/>
  <c r="J475" i="1"/>
  <c r="H625" i="1" s="1"/>
  <c r="H475" i="1"/>
  <c r="H623" i="1" s="1"/>
  <c r="J623" i="1" s="1"/>
  <c r="F475" i="1"/>
  <c r="H621" i="1"/>
  <c r="I475" i="1"/>
  <c r="H624" i="1"/>
  <c r="G475" i="1"/>
  <c r="H622" i="1"/>
  <c r="J622" i="1" s="1"/>
  <c r="G337" i="1"/>
  <c r="G351" i="1" s="1"/>
  <c r="D144" i="2"/>
  <c r="C23" i="10"/>
  <c r="F168" i="1"/>
  <c r="J139" i="1"/>
  <c r="J621" i="1"/>
  <c r="F570" i="1"/>
  <c r="H256" i="1"/>
  <c r="H270" i="1" s="1"/>
  <c r="G62" i="2"/>
  <c r="G103" i="2" s="1"/>
  <c r="G12" i="2"/>
  <c r="I551" i="1"/>
  <c r="K548" i="1"/>
  <c r="K549" i="1"/>
  <c r="G22" i="2"/>
  <c r="G31" i="2"/>
  <c r="J32" i="1"/>
  <c r="K597" i="1"/>
  <c r="G646" i="1" s="1"/>
  <c r="J646" i="1" s="1"/>
  <c r="K544" i="1"/>
  <c r="J551" i="1"/>
  <c r="H551" i="1"/>
  <c r="C29" i="10"/>
  <c r="I660" i="1"/>
  <c r="H139" i="1"/>
  <c r="L400" i="1"/>
  <c r="C138" i="2" s="1"/>
  <c r="L392" i="1"/>
  <c r="A13" i="12"/>
  <c r="F22" i="13"/>
  <c r="H25" i="13"/>
  <c r="C103" i="2"/>
  <c r="J650" i="1"/>
  <c r="J639" i="1"/>
  <c r="J633" i="1"/>
  <c r="H570" i="1"/>
  <c r="L559" i="1"/>
  <c r="J544" i="1"/>
  <c r="L336" i="1"/>
  <c r="H337" i="1"/>
  <c r="H351" i="1"/>
  <c r="F337" i="1"/>
  <c r="F351" i="1"/>
  <c r="G191" i="1"/>
  <c r="H191" i="1"/>
  <c r="E127" i="2"/>
  <c r="E144" i="2" s="1"/>
  <c r="F551" i="1"/>
  <c r="C35" i="10"/>
  <c r="C36" i="10" s="1"/>
  <c r="L308" i="1"/>
  <c r="D5" i="13"/>
  <c r="C5" i="13" s="1"/>
  <c r="E16" i="13"/>
  <c r="E33" i="13" s="1"/>
  <c r="D35" i="13" s="1"/>
  <c r="J624" i="1"/>
  <c r="C49" i="2"/>
  <c r="C50" i="2" s="1"/>
  <c r="J654" i="1"/>
  <c r="J644" i="1"/>
  <c r="J192" i="1"/>
  <c r="L569" i="1"/>
  <c r="I570" i="1"/>
  <c r="I544" i="1"/>
  <c r="J635" i="1"/>
  <c r="G36" i="2"/>
  <c r="C39" i="10"/>
  <c r="H192" i="1"/>
  <c r="G628" i="1" s="1"/>
  <c r="J628" i="1" s="1"/>
  <c r="L564" i="1"/>
  <c r="G544" i="1"/>
  <c r="L544" i="1"/>
  <c r="H544" i="1"/>
  <c r="K550" i="1"/>
  <c r="K551" i="1" s="1"/>
  <c r="F143" i="2"/>
  <c r="F144" i="2" s="1"/>
  <c r="C22" i="13"/>
  <c r="F33" i="13"/>
  <c r="C137" i="2"/>
  <c r="C16" i="13"/>
  <c r="G659" i="1"/>
  <c r="G663" i="1" s="1"/>
  <c r="D31" i="13"/>
  <c r="C31" i="13"/>
  <c r="L337" i="1"/>
  <c r="L351" i="1"/>
  <c r="G632" i="1" s="1"/>
  <c r="J632" i="1" s="1"/>
  <c r="C25" i="13"/>
  <c r="H33" i="13"/>
  <c r="G630" i="1"/>
  <c r="J630" i="1" s="1"/>
  <c r="G645" i="1"/>
  <c r="F139" i="1" l="1"/>
  <c r="F192" i="1" s="1"/>
  <c r="G626" i="1" s="1"/>
  <c r="J626" i="1" s="1"/>
  <c r="G42" i="2"/>
  <c r="J50" i="1"/>
  <c r="G192" i="1"/>
  <c r="G627" i="1" s="1"/>
  <c r="J627" i="1" s="1"/>
  <c r="F103" i="2"/>
  <c r="G16" i="2"/>
  <c r="J19" i="1"/>
  <c r="G620" i="1" s="1"/>
  <c r="C139" i="2"/>
  <c r="L407" i="1"/>
  <c r="G636" i="1" s="1"/>
  <c r="J636" i="1" s="1"/>
  <c r="C140" i="2"/>
  <c r="C143" i="2" s="1"/>
  <c r="C144" i="2" s="1"/>
  <c r="L570" i="1"/>
  <c r="G18" i="2"/>
  <c r="F544" i="1"/>
  <c r="H433" i="1"/>
  <c r="D102" i="2"/>
  <c r="D103" i="2" s="1"/>
  <c r="I139" i="1"/>
  <c r="I192" i="1" s="1"/>
  <c r="G629" i="1" s="1"/>
  <c r="J629" i="1" s="1"/>
  <c r="G49" i="2"/>
  <c r="G50" i="2" s="1"/>
  <c r="J647" i="1"/>
  <c r="L433" i="1"/>
  <c r="G637" i="1" s="1"/>
  <c r="J637" i="1" s="1"/>
  <c r="D50" i="2"/>
  <c r="J653" i="1"/>
  <c r="G570" i="1"/>
  <c r="I433" i="1"/>
  <c r="G433" i="1"/>
  <c r="E90" i="2"/>
  <c r="E103" i="2" s="1"/>
  <c r="G666" i="1"/>
  <c r="G671" i="1"/>
  <c r="H671" i="1"/>
  <c r="H666" i="1"/>
  <c r="F663" i="1"/>
  <c r="I659" i="1"/>
  <c r="I663" i="1" s="1"/>
  <c r="G634" i="1"/>
  <c r="J634" i="1" s="1"/>
  <c r="C27" i="10"/>
  <c r="D33" i="13"/>
  <c r="D36" i="13" s="1"/>
  <c r="H645" i="1"/>
  <c r="J645" i="1" s="1"/>
  <c r="J648" i="1"/>
  <c r="G625" i="1" l="1"/>
  <c r="J625" i="1" s="1"/>
  <c r="J51" i="1"/>
  <c r="H620" i="1" s="1"/>
  <c r="J620" i="1" s="1"/>
  <c r="C38" i="10"/>
  <c r="I666" i="1"/>
  <c r="I671" i="1"/>
  <c r="C7" i="10" s="1"/>
  <c r="H655" i="1"/>
  <c r="C28" i="10"/>
  <c r="D27" i="10" s="1"/>
  <c r="F671" i="1"/>
  <c r="C4" i="10" s="1"/>
  <c r="F666" i="1"/>
  <c r="C41" i="10" l="1"/>
  <c r="D38" i="10" s="1"/>
  <c r="D23" i="10"/>
  <c r="D24" i="10"/>
  <c r="D22" i="10"/>
  <c r="D26" i="10"/>
  <c r="D18" i="10"/>
  <c r="D13" i="10"/>
  <c r="D20" i="10"/>
  <c r="D10" i="10"/>
  <c r="D16" i="10"/>
  <c r="D21" i="10"/>
  <c r="D25" i="10"/>
  <c r="C30" i="10"/>
  <c r="D17" i="10"/>
  <c r="D11" i="10"/>
  <c r="D15" i="10"/>
  <c r="D19" i="10"/>
  <c r="D12" i="10"/>
  <c r="D37" i="10" l="1"/>
  <c r="D40" i="10"/>
  <c r="D35" i="10"/>
  <c r="D36" i="10"/>
  <c r="D39" i="10"/>
  <c r="D28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<sst xmlns="http://schemas.openxmlformats.org/spreadsheetml/2006/main" count="3948" uniqueCount="912">
  <si>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</si>
  <si>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</si>
  <si>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</si>
  <si>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</si>
  <si>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</si>
  <si>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</si>
  <si>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</si>
  <si>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</si>
  <si>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</si>
  <si>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</si>
  <si>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</si>
  <si>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</si>
  <si>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</si>
  <si>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</si>
  <si>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</si>
  <si>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</si>
  <si>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</si>
  <si>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</si>
  <si>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</si>
  <si>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</si>
  <si>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</si>
  <si>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</si>
  <si>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</si>
  <si>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</si>
  <si>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</si>
  <si>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</si>
  <si>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</si>
  <si>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</si>
  <si>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</si>
  <si>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</si>
  <si>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</si>
  <si>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</si>
  <si>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</si>
  <si>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</si>
  <si>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</si>
  <si>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</si>
  <si>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</si>
  <si>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</si>
  <si>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</si>
  <si>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</si>
  <si>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</si>
  <si>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</si>
  <si>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</si>
  <si>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</si>
  <si>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</si>
  <si>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</si>
  <si>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</si>
  <si>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</si>
  <si>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</si>
  <si>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</si>
  <si>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</si>
  <si>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</si>
  <si>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</si>
  <si>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</si>
  <si>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</si>
  <si>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</si>
  <si>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</si>
  <si>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</si>
  <si>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</si>
  <si>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</si>
  <si>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</si>
  <si>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</si>
  <si>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</si>
  <si>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</si>
  <si>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</si>
  <si>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</si>
  <si>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</si>
  <si>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</si>
  <si>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</si>
  <si>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</si>
  <si>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</si>
  <si>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</si>
  <si>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</si>
  <si>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</si>
  <si>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</si>
  <si>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</si>
  <si>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</si>
  <si>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</si>
  <si>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</si>
  <si>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</si>
  <si>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</si>
  <si>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</si>
  <si>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</si>
  <si>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</si>
  <si>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</si>
  <si>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</si>
  <si>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</si>
  <si>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</si>
  <si>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</si>
  <si>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</si>
  <si>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</si>
  <si>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</si>
  <si>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</si>
  <si>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</si>
  <si>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</si>
  <si>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</si>
  <si>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</si>
  <si>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</si>
  <si>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</si>
  <si>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</si>
  <si>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</si>
  <si>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</si>
  <si>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</si>
  <si>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</si>
  <si>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</si>
  <si>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</si>
  <si>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</si>
  <si>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</si>
  <si>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</si>
  <si>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</si>
  <si>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</si>
  <si>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</si>
  <si>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</si>
  <si>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</si>
  <si>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</si>
  <si>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</si>
  <si>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</si>
  <si>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</si>
  <si>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</si>
  <si>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</si>
  <si>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</si>
  <si>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</si>
  <si>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</si>
  <si>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</si>
  <si>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</si>
  <si>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</si>
  <si>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</si>
  <si>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</si>
  <si>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</si>
  <si>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</si>
  <si>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</si>
  <si>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</si>
  <si>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</si>
  <si>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</si>
  <si>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</si>
  <si>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</si>
  <si>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</si>
  <si>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</si>
  <si>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</si>
  <si>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</si>
  <si>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</si>
  <si>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</si>
  <si>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</si>
  <si>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</si>
  <si>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</si>
  <si>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</si>
  <si>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</si>
  <si>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</si>
  <si>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</si>
  <si>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</si>
  <si>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</si>
  <si>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</si>
  <si>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</si>
  <si>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</si>
  <si>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</si>
  <si>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</si>
  <si>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</si>
  <si>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</si>
  <si>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</si>
  <si>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</si>
  <si>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</si>
  <si>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</si>
  <si>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</si>
  <si>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</si>
  <si>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</si>
  <si>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</si>
  <si>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</si>
  <si>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</si>
  <si>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</si>
  <si>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</si>
  <si>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</si>
  <si>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</si>
  <si>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</si>
  <si>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</si>
  <si>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</si>
  <si>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</si>
  <si>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</si>
  <si>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</si>
  <si>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</si>
  <si>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</si>
  <si>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</si>
  <si>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</si>
  <si>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</si>
  <si>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</si>
  <si>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</si>
  <si>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</si>
  <si>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</si>
  <si>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</si>
  <si>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</si>
  <si>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</si>
  <si>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</si>
  <si>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</si>
  <si>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</si>
  <si>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</si>
  <si>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</si>
  <si>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</si>
  <si>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</si>
  <si>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</si>
  <si>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</si>
  <si>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</si>
  <si>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</si>
  <si>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</si>
  <si>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</si>
  <si>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</si>
  <si>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</si>
  <si>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</si>
  <si>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</si>
  <si>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</si>
  <si>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</si>
  <si>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</si>
  <si>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</si>
  <si>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</si>
  <si>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</si>
  <si>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</si>
  <si>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</si>
  <si>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</si>
  <si>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</si>
  <si>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</si>
  <si>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</si>
  <si>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</si>
  <si>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</si>
  <si>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</si>
  <si>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</si>
  <si>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</si>
  <si>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</si>
  <si>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</si>
  <si>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</si>
  <si>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</si>
  <si>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</si>
  <si>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</si>
  <si>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</si>
  <si>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</si>
  <si>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</si>
  <si>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</si>
  <si>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</si>
  <si>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</si>
  <si>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</si>
  <si>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</si>
  <si>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</si>
  <si>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</si>
  <si>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</si>
  <si>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</si>
  <si>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</si>
  <si>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</si>
  <si>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</si>
  <si>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</si>
  <si>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</si>
  <si>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</si>
  <si>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</si>
  <si>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</si>
  <si>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</si>
  <si>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</si>
  <si>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</si>
  <si>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</si>
  <si>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</si>
  <si>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</si>
  <si>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</si>
  <si>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</si>
  <si>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</si>
  <si>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</si>
  <si>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</si>
  <si>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</si>
  <si>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</si>
  <si>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</si>
  <si>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</si>
  <si>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</si>
  <si>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</si>
  <si>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</si>
  <si>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</si>
  <si>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</si>
  <si>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</si>
  <si>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</si>
  <si>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</si>
  <si>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</si>
  <si>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</si>
  <si>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</si>
  <si>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</si>
  <si>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</si>
  <si>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</si>
  <si>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</si>
  <si>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</si>
  <si>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</si>
  <si>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</si>
  <si>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</si>
  <si>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</si>
  <si>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</si>
  <si>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</si>
  <si>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</si>
  <si>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</si>
  <si>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</si>
  <si>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</si>
  <si>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</si>
  <si>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</si>
  <si>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</si>
  <si>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</si>
  <si>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</si>
  <si>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</si>
  <si>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</si>
  <si>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</si>
  <si>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</si>
  <si>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</si>
  <si>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</si>
  <si>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</si>
  <si>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</si>
  <si>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</si>
  <si>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</si>
  <si>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</si>
  <si>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</si>
  <si>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</si>
  <si>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</si>
  <si>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</si>
  <si>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</si>
  <si>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</si>
  <si>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</si>
  <si>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</si>
  <si>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</si>
  <si>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</si>
  <si>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</si>
  <si>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</si>
  <si>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</si>
  <si>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</si>
  <si>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</si>
  <si>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</si>
  <si>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</si>
  <si>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</si>
  <si>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</si>
  <si>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</si>
  <si>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</si>
  <si>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</si>
  <si>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</si>
  <si>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</si>
  <si>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</si>
  <si>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</si>
  <si>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</si>
  <si>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</si>
  <si>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</si>
  <si>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</si>
  <si>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</si>
  <si>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</si>
  <si>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</si>
  <si>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</si>
  <si>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</si>
  <si>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</si>
  <si>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</si>
  <si>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</si>
  <si>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</si>
  <si>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</si>
  <si>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</si>
  <si>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</si>
  <si>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</si>
  <si>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</si>
  <si>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</si>
  <si>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</si>
  <si>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</si>
  <si>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</si>
  <si>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</si>
  <si>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</si>
  <si>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</si>
  <si>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</si>
  <si>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</si>
  <si>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</si>
  <si>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</si>
  <si>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</si>
  <si>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</si>
  <si>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</si>
  <si>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</si>
  <si>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</si>
  <si>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</si>
  <si>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</si>
  <si>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</si>
  <si>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</si>
  <si>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</si>
  <si>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</si>
  <si>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</si>
  <si>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</si>
  <si>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</si>
  <si>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</si>
  <si>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</si>
  <si>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</si>
  <si>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</si>
  <si>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</si>
  <si>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</si>
  <si>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</si>
  <si>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</si>
  <si>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</si>
  <si>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</si>
  <si>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</si>
  <si>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</si>
  <si>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</si>
  <si>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</si>
  <si>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</si>
  <si>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</si>
  <si>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</si>
  <si>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</si>
  <si>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</si>
  <si>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</si>
  <si>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</si>
  <si>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</si>
  <si>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</si>
  <si>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</si>
  <si>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</si>
  <si>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</si>
  <si>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</si>
  <si>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</si>
  <si>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</si>
  <si>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</si>
  <si>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</si>
  <si>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</si>
  <si>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</si>
  <si>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</si>
  <si>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</si>
  <si>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</si>
  <si>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</si>
  <si>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</si>
  <si>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</si>
  <si>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</si>
  <si>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</si>
  <si>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</si>
  <si>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</si>
  <si>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</si>
  <si>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</si>
  <si>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</si>
  <si>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</si>
  <si>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</si>
  <si>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</si>
  <si>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</si>
  <si>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</si>
  <si>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</si>
  <si>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</si>
  <si>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</si>
  <si>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</si>
  <si>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</si>
  <si>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</si>
  <si>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</si>
  <si>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</si>
  <si>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</si>
  <si>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</si>
  <si>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</si>
  <si>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</si>
  <si>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</si>
  <si>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</si>
  <si>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</si>
  <si>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</si>
  <si>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</si>
  <si>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</si>
  <si>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</si>
  <si>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</si>
  <si>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</si>
  <si>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</si>
  <si>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</si>
  <si>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</si>
  <si>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</si>
  <si>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</si>
  <si>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</si>
  <si>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</si>
  <si>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</si>
  <si>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</si>
  <si>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</si>
  <si>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</si>
  <si>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</si>
  <si>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</si>
  <si>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</si>
  <si>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</si>
  <si>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</si>
  <si>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</si>
  <si>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</si>
  <si>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</si>
  <si>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</si>
  <si>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</si>
  <si>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</si>
  <si>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</si>
  <si>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</si>
  <si>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</si>
  <si>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</si>
  <si>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</si>
  <si>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</si>
  <si>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</si>
  <si>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</si>
  <si>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</si>
  <si>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</si>
  <si>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</si>
  <si>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</si>
  <si>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</si>
  <si>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</si>
  <si>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</si>
  <si>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</si>
  <si>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</si>
  <si>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</si>
  <si>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</si>
  <si>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</si>
  <si>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</si>
  <si>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</si>
  <si>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</si>
  <si>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</si>
  <si>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</si>
  <si>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</si>
  <si>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</si>
  <si>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</si>
  <si>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</si>
  <si>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</si>
  <si>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</si>
  <si>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</si>
  <si>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</si>
  <si>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</si>
  <si>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</si>
  <si>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</si>
  <si>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</si>
  <si>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</si>
  <si>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</si>
  <si>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</si>
  <si>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</si>
  <si>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</si>
  <si>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</si>
  <si>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</si>
  <si>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</si>
  <si>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</si>
  <si>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</si>
  <si>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</si>
  <si>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</si>
  <si>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</si>
  <si>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</si>
  <si>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</si>
  <si>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</si>
  <si>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</si>
  <si>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</si>
  <si>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</si>
  <si>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</si>
  <si>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</si>
  <si>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</si>
  <si>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</si>
  <si>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</si>
  <si>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</si>
  <si>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</si>
  <si>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</si>
  <si>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</si>
  <si>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</si>
  <si>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</si>
  <si>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</si>
  <si>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</si>
  <si>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</si>
  <si>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</si>
  <si>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</si>
  <si>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</si>
  <si>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</si>
  <si>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</si>
  <si>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</si>
  <si>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</si>
  <si>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</si>
  <si>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</si>
  <si>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</si>
  <si>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</si>
  <si>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</si>
  <si>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</si>
  <si>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</si>
  <si>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</si>
  <si>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</si>
  <si>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</si>
  <si>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</si>
  <si>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</si>
  <si>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</si>
  <si>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</si>
  <si>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</si>
  <si>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</si>
  <si>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</si>
  <si>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</si>
  <si>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</si>
  <si>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</si>
  <si>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</si>
  <si>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</si>
  <si>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</si>
  <si>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</si>
  <si>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</si>
  <si>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</si>
  <si>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</si>
  <si>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</si>
  <si>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</si>
  <si>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</si>
  <si>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</si>
  <si>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</si>
  <si>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</si>
  <si>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</si>
  <si>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</si>
  <si>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</si>
  <si>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</si>
  <si>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</si>
  <si>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</si>
  <si>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</si>
  <si>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</si>
  <si>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</si>
  <si>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</si>
  <si>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</si>
  <si>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</si>
  <si>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</si>
  <si>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</si>
  <si>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</si>
  <si>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</si>
  <si>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</si>
  <si>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</si>
  <si>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</si>
  <si>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</si>
  <si>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</si>
  <si>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</si>
  <si>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</si>
  <si>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</si>
  <si>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</si>
  <si>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</si>
  <si>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</si>
  <si>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</si>
  <si>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</si>
  <si>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</si>
  <si>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</si>
  <si>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</si>
  <si>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</si>
  <si>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</si>
  <si>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</si>
  <si>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</si>
  <si>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</si>
  <si>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</si>
  <si>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</si>
  <si>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</si>
  <si>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</si>
  <si>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</si>
  <si>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</si>
  <si>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</si>
  <si>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</si>
  <si>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</si>
  <si>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</si>
  <si>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</si>
  <si>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</si>
  <si>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</si>
  <si>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</si>
  <si>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</si>
  <si>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</si>
  <si>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</si>
  <si>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</si>
  <si>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</si>
  <si>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</si>
  <si>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</si>
  <si>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</si>
  <si>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</si>
  <si>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</si>
  <si>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</si>
  <si>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</si>
  <si>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</si>
  <si>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</si>
  <si>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</si>
  <si>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</si>
  <si>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</si>
  <si>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</si>
  <si>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</si>
  <si>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</si>
  <si>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</si>
  <si>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</si>
  <si>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</si>
  <si>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</si>
  <si>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</si>
  <si>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</si>
  <si>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</si>
  <si>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</si>
  <si>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</si>
  <si>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</si>
  <si>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</si>
  <si>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</si>
  <si>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</si>
  <si>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</si>
  <si>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</si>
  <si>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</si>
  <si>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</si>
  <si>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</si>
  <si>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</si>
  <si>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</si>
  <si>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</si>
  <si>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</si>
  <si>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</si>
  <si>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</si>
  <si>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</si>
  <si>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</si>
  <si>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</si>
  <si>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</si>
  <si>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</si>
  <si>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</si>
  <si>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</si>
  <si>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</si>
  <si>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</si>
  <si>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</si>
  <si>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</si>
  <si>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</si>
  <si>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</si>
  <si>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</si>
  <si>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</si>
  <si>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</si>
  <si>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</si>
  <si>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</si>
  <si>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</si>
  <si>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</si>
  <si>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</si>
  <si>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</si>
  <si>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</si>
  <si>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</si>
  <si>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</si>
  <si>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</si>
  <si>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</si>
  <si>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</si>
  <si>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</si>
  <si>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</si>
  <si>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</si>
  <si>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</si>
  <si>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</si>
  <si>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</si>
  <si>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</si>
  <si>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</si>
  <si>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</si>
  <si>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</si>
  <si>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</si>
  <si>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</si>
  <si>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</si>
  <si>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</si>
  <si>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</si>
  <si>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</si>
  <si>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</si>
  <si>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</si>
  <si>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</si>
  <si>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</si>
  <si>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</si>
  <si>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</si>
  <si>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</si>
  <si>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</si>
  <si>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</si>
  <si>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</si>
  <si>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</si>
  <si>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</si>
  <si>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</si>
  <si>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</si>
  <si>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</si>
  <si>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</si>
  <si>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</si>
  <si>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</si>
  <si>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</si>
  <si>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</si>
  <si>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</si>
  <si>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</si>
  <si>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</si>
  <si>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</si>
  <si>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</si>
  <si>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</si>
  <si>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</si>
  <si>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</si>
  <si>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</si>
  <si>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</si>
  <si>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</si>
  <si>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</si>
  <si>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</si>
  <si>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</si>
  <si>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</si>
  <si>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</si>
  <si>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</si>
  <si>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</si>
  <si>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</si>
  <si>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</si>
  <si>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</si>
  <si>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</si>
  <si>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</si>
  <si>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</si>
  <si>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</si>
  <si>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</si>
  <si>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</si>
  <si>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</si>
  <si>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</si>
  <si>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</si>
  <si>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</si>
  <si>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</si>
  <si>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</si>
  <si>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</si>
  <si>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</si>
  <si>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</si>
  <si>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</si>
  <si>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</si>
  <si>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</si>
  <si>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</si>
  <si>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</si>
  <si>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</si>
  <si>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</si>
  <si>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</si>
  <si>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</si>
  <si>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</si>
  <si>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</si>
  <si>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</si>
  <si>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</si>
  <si>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</si>
  <si>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</si>
  <si>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</si>
  <si>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</si>
  <si>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</si>
  <si>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</si>
  <si>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</si>
  <si>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</si>
  <si>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</si>
  <si>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</si>
  <si>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</si>
  <si>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</si>
  <si>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</si>
  <si>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</si>
  <si>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</si>
  <si>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</si>
  <si>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</si>
  <si>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</si>
  <si>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</si>
  <si>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</si>
  <si>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</si>
  <si>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</si>
  <si>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</si>
  <si>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</si>
  <si>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</si>
  <si>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</si>
  <si>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</si>
  <si>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</si>
  <si>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</si>
  <si>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</si>
  <si>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</si>
  <si>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</si>
  <si>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</si>
  <si>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</si>
  <si>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</si>
  <si>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</si>
  <si>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</si>
  <si>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</si>
  <si>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</si>
  <si>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</si>
  <si>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</si>
  <si>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</si>
  <si>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</si>
  <si>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</si>
  <si>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</si>
  <si>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</si>
  <si>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</si>
  <si>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</si>
  <si>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</si>
  <si>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</si>
  <si>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</si>
  <si>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</si>
  <si>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</si>
  <si>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</si>
  <si>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</si>
  <si>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</si>
  <si>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</si>
  <si>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</si>
  <si>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</si>
  <si>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</si>
  <si>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</si>
  <si>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</si>
  <si>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</si>
  <si>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</si>
  <si>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</si>
  <si>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</si>
  <si>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</si>
  <si>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</si>
  <si>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</si>
  <si>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</si>
  <si>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</si>
  <si>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</si>
  <si>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</si>
  <si>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</si>
  <si>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</si>
  <si>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</si>
  <si>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</si>
  <si>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</si>
  <si>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</si>
  <si>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</si>
  <si>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</si>
  <si>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</si>
  <si>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</si>
  <si>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</si>
  <si>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</si>
  <si>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</si>
  <si>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</si>
  <si>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</si>
  <si>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</si>
  <si>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</si>
  <si>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</si>
  <si>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</si>
  <si>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</si>
  <si>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</si>
  <si>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</si>
  <si>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</si>
  <si>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</si>
  <si>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</si>
  <si>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</si>
  <si>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</si>
  <si>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</si>
  <si>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</si>
  <si>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</si>
  <si>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</si>
  <si>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</si>
  <si>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</si>
  <si>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</si>
  <si>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</si>
  <si>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</si>
  <si>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</si>
  <si>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</si>
  <si>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</si>
  <si>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</si>
  <si>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</si>
  <si>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</si>
  <si>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</si>
  <si>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</si>
  <si>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</si>
  <si>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</si>
  <si>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</si>
  <si>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</si>
  <si>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CHICHESTER SCHOOL DISTRICT</t>
  </si>
  <si>
    <t>08/03</t>
  </si>
  <si>
    <t>08/17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</si>
</sst>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116" sqref="F116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99</v>
      </c>
      <c r="C2" s="21">
        <v>99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176072.31</v>
      </c>
      <c r="G9" s="18"/>
      <c r="H9" s="18"/>
      <c r="I9" s="18"/>
      <c r="J9" s="67">
        <f>SUM(I438)</f>
        <v>170432.36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15598.79</v>
      </c>
      <c r="G12" s="18">
        <v>1028.75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31495.57</v>
      </c>
      <c r="G13" s="18">
        <v>4266.71</v>
      </c>
      <c r="H13" s="18">
        <v>14340.63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5122.54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/>
      <c r="H17" s="18">
        <v>2400</v>
      </c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223166.67</v>
      </c>
      <c r="G19" s="41">
        <f>SUM(G9:G18)</f>
        <v>10418</v>
      </c>
      <c r="H19" s="41">
        <f>SUM(H9:H18)</f>
        <v>16740.629999999997</v>
      </c>
      <c r="I19" s="41">
        <f>SUM(I9:I18)</f>
        <v>0</v>
      </c>
      <c r="J19" s="41">
        <f>SUM(J9:J18)</f>
        <v>170432.36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 t="s">
        <v>287</v>
      </c>
      <c r="G22" s="18" t="s">
        <v>287</v>
      </c>
      <c r="H22" s="18">
        <v>16627.54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44838.28</v>
      </c>
      <c r="G23" s="18">
        <v>418</v>
      </c>
      <c r="H23" s="18">
        <v>113.09</v>
      </c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0</v>
      </c>
      <c r="G24" s="18">
        <v>0</v>
      </c>
      <c r="H24" s="18">
        <v>0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 t="s">
        <v>287</v>
      </c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6067.54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65622.66</v>
      </c>
      <c r="G29" s="18"/>
      <c r="H29" s="18">
        <v>0</v>
      </c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/>
      <c r="H30" s="18">
        <v>0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116528.48000000001</v>
      </c>
      <c r="G32" s="41">
        <f>SUM(G22:G31)</f>
        <v>418</v>
      </c>
      <c r="H32" s="41">
        <f>SUM(H22:H31)</f>
        <v>16740.63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10000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170432.36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106638.19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106638.19</v>
      </c>
      <c r="G50" s="41">
        <f>SUM(G35:G49)</f>
        <v>10000</v>
      </c>
      <c r="H50" s="41">
        <f>SUM(H35:H49)</f>
        <v>0</v>
      </c>
      <c r="I50" s="41">
        <f>SUM(I35:I49)</f>
        <v>0</v>
      </c>
      <c r="J50" s="41">
        <f>SUM(J35:J49)</f>
        <v>170432.36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223166.67</v>
      </c>
      <c r="G51" s="41">
        <f>G50+G32</f>
        <v>10418</v>
      </c>
      <c r="H51" s="41">
        <f>H50+H32</f>
        <v>16740.63</v>
      </c>
      <c r="I51" s="41">
        <f>I50+I32</f>
        <v>0</v>
      </c>
      <c r="J51" s="41">
        <f>J50+J32</f>
        <v>170432.36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3323081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3323081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20746.86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0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20746.86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97.64</v>
      </c>
      <c r="G95" s="18"/>
      <c r="H95" s="18"/>
      <c r="I95" s="18"/>
      <c r="J95" s="18">
        <v>1144.1400000000001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49554.93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>
        <v>4611.46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23955.46</v>
      </c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1856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2578.77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28487.87</v>
      </c>
      <c r="G110" s="41">
        <f>SUM(G95:G109)</f>
        <v>49554.93</v>
      </c>
      <c r="H110" s="41">
        <f>SUM(H95:H109)</f>
        <v>4611.46</v>
      </c>
      <c r="I110" s="41">
        <f>SUM(I95:I109)</f>
        <v>0</v>
      </c>
      <c r="J110" s="41">
        <f>SUM(J95:J109)</f>
        <v>1144.1400000000001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3372315.73</v>
      </c>
      <c r="G111" s="41">
        <f>G59+G110</f>
        <v>49554.93</v>
      </c>
      <c r="H111" s="41">
        <f>H59+H78+H93+H110</f>
        <v>4611.46</v>
      </c>
      <c r="I111" s="41">
        <f>I59+I110</f>
        <v>0</v>
      </c>
      <c r="J111" s="41">
        <f>J59+J110</f>
        <v>1144.1400000000001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f>907780.48+202.81</f>
        <v>907983.29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611940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f>989.52-202.81</f>
        <v>786.71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1520710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26016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60958.75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1048.1199999999999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3179.32</v>
      </c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90154.07</v>
      </c>
      <c r="G135" s="41">
        <f>SUM(G122:G134)</f>
        <v>1048.1199999999999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1610864.07</v>
      </c>
      <c r="G139" s="41">
        <f>G120+SUM(G135:G136)</f>
        <v>1048.1199999999999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19982.580000000002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35986.14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27753.21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58174.77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33128.629999999997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58174.77</v>
      </c>
      <c r="G161" s="41">
        <f>SUM(G149:G160)</f>
        <v>27753.21</v>
      </c>
      <c r="H161" s="41">
        <f>SUM(H149:H160)</f>
        <v>89097.35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58174.77</v>
      </c>
      <c r="G168" s="41">
        <f>G146+G161+SUM(G162:G167)</f>
        <v>27753.21</v>
      </c>
      <c r="H168" s="41">
        <f>H146+H161+SUM(H162:H167)</f>
        <v>89097.35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22214.01</v>
      </c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22214.01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22214.01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5041354.5699999994</v>
      </c>
      <c r="G192" s="47">
        <f>G111+G139+G168+G191</f>
        <v>100570.27</v>
      </c>
      <c r="H192" s="47">
        <f>H111+H139+H168+H191</f>
        <v>93708.810000000012</v>
      </c>
      <c r="I192" s="47">
        <f>I111+I139+I168+I191</f>
        <v>0</v>
      </c>
      <c r="J192" s="47">
        <f>J111+J139+J191</f>
        <v>1144.1400000000001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1205250.03</v>
      </c>
      <c r="G196" s="18">
        <v>523026.93</v>
      </c>
      <c r="H196" s="18">
        <v>12647.35</v>
      </c>
      <c r="I196" s="18">
        <v>43937.09</v>
      </c>
      <c r="J196" s="18">
        <v>14102.49</v>
      </c>
      <c r="K196" s="18"/>
      <c r="L196" s="19">
        <f>SUM(F196:K196)</f>
        <v>1798963.8900000001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355256.99</v>
      </c>
      <c r="G197" s="18">
        <v>154392.69</v>
      </c>
      <c r="H197" s="18">
        <v>44206.37</v>
      </c>
      <c r="I197" s="18">
        <v>338.86</v>
      </c>
      <c r="J197" s="18">
        <v>1212.75</v>
      </c>
      <c r="K197" s="18">
        <v>670</v>
      </c>
      <c r="L197" s="19">
        <f>SUM(F197:K197)</f>
        <v>556077.66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25600</v>
      </c>
      <c r="G199" s="18">
        <v>11275.87</v>
      </c>
      <c r="H199" s="18">
        <v>2760</v>
      </c>
      <c r="I199" s="18">
        <v>6664.02</v>
      </c>
      <c r="J199" s="18"/>
      <c r="K199" s="18">
        <v>0</v>
      </c>
      <c r="L199" s="19">
        <f>SUM(F199:K199)</f>
        <v>46299.89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116930</v>
      </c>
      <c r="G201" s="18">
        <v>50307.73</v>
      </c>
      <c r="H201" s="18">
        <v>126136.84</v>
      </c>
      <c r="I201" s="18">
        <v>921.4</v>
      </c>
      <c r="J201" s="18">
        <v>175.5</v>
      </c>
      <c r="K201" s="18">
        <v>2241.5</v>
      </c>
      <c r="L201" s="19">
        <f t="shared" ref="L201:L207" si="0">SUM(F201:K201)</f>
        <v>296712.97000000003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92952.7</v>
      </c>
      <c r="G202" s="18">
        <v>54407.87</v>
      </c>
      <c r="H202" s="18">
        <v>8919.56</v>
      </c>
      <c r="I202" s="18">
        <v>4109.78</v>
      </c>
      <c r="J202" s="18">
        <v>114.75</v>
      </c>
      <c r="K202" s="18"/>
      <c r="L202" s="19">
        <f t="shared" si="0"/>
        <v>160504.66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3677.5</v>
      </c>
      <c r="G203" s="18">
        <v>1734.75</v>
      </c>
      <c r="H203" s="18">
        <v>140721.82999999999</v>
      </c>
      <c r="I203" s="18">
        <v>240.38</v>
      </c>
      <c r="J203" s="18"/>
      <c r="K203" s="18">
        <v>3295.99</v>
      </c>
      <c r="L203" s="19">
        <f t="shared" si="0"/>
        <v>149670.44999999998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115417.60000000001</v>
      </c>
      <c r="G204" s="18">
        <v>50307.73</v>
      </c>
      <c r="H204" s="18">
        <v>11303.5</v>
      </c>
      <c r="I204" s="18">
        <v>1804.32</v>
      </c>
      <c r="J204" s="18"/>
      <c r="K204" s="18">
        <v>1233.6300000000001</v>
      </c>
      <c r="L204" s="19">
        <f t="shared" si="0"/>
        <v>180066.78000000003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83583.8</v>
      </c>
      <c r="G206" s="18">
        <v>36429.74</v>
      </c>
      <c r="H206" s="18">
        <v>60468.38</v>
      </c>
      <c r="I206" s="18">
        <v>84182.28</v>
      </c>
      <c r="J206" s="18">
        <v>0</v>
      </c>
      <c r="K206" s="18"/>
      <c r="L206" s="19">
        <f t="shared" si="0"/>
        <v>264664.2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145234.95000000001</v>
      </c>
      <c r="I207" s="18"/>
      <c r="J207" s="18"/>
      <c r="K207" s="18"/>
      <c r="L207" s="19">
        <f t="shared" si="0"/>
        <v>145234.95000000001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1998668.62</v>
      </c>
      <c r="G210" s="41">
        <f t="shared" si="1"/>
        <v>881883.30999999994</v>
      </c>
      <c r="H210" s="41">
        <f t="shared" si="1"/>
        <v>552398.78</v>
      </c>
      <c r="I210" s="41">
        <f t="shared" si="1"/>
        <v>142198.13</v>
      </c>
      <c r="J210" s="41">
        <f t="shared" si="1"/>
        <v>15605.49</v>
      </c>
      <c r="K210" s="41">
        <f t="shared" si="1"/>
        <v>7441.12</v>
      </c>
      <c r="L210" s="41">
        <f t="shared" si="1"/>
        <v>3598195.4500000011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995643</v>
      </c>
      <c r="I232" s="18"/>
      <c r="J232" s="18"/>
      <c r="K232" s="18"/>
      <c r="L232" s="19">
        <f>SUM(F232:K232)</f>
        <v>995643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206700.76</v>
      </c>
      <c r="I233" s="18"/>
      <c r="J233" s="18"/>
      <c r="K233" s="18"/>
      <c r="L233" s="19">
        <f>SUM(F233:K233)</f>
        <v>206700.76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>
        <v>26094.48</v>
      </c>
      <c r="I237" s="18"/>
      <c r="J237" s="18"/>
      <c r="K237" s="18"/>
      <c r="L237" s="19">
        <f t="shared" ref="L237:L243" si="4">SUM(F237:K237)</f>
        <v>26094.48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125096.7</v>
      </c>
      <c r="I243" s="18"/>
      <c r="J243" s="18"/>
      <c r="K243" s="18"/>
      <c r="L243" s="19">
        <f t="shared" si="4"/>
        <v>125096.7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1353534.94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1353534.94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0</v>
      </c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1998668.62</v>
      </c>
      <c r="G256" s="41">
        <f t="shared" si="8"/>
        <v>881883.30999999994</v>
      </c>
      <c r="H256" s="41">
        <f t="shared" si="8"/>
        <v>1905933.72</v>
      </c>
      <c r="I256" s="41">
        <f t="shared" si="8"/>
        <v>142198.13</v>
      </c>
      <c r="J256" s="41">
        <f t="shared" si="8"/>
        <v>15605.49</v>
      </c>
      <c r="K256" s="41">
        <f t="shared" si="8"/>
        <v>7441.12</v>
      </c>
      <c r="L256" s="41">
        <f t="shared" si="8"/>
        <v>4951730.3900000006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105000</v>
      </c>
      <c r="L259" s="19">
        <f>SUM(F259:K259)</f>
        <v>105000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25773.5</v>
      </c>
      <c r="L260" s="19">
        <f>SUM(F260:K260)</f>
        <v>25773.5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22214.01</v>
      </c>
      <c r="L262" s="19">
        <f>SUM(F262:K262)</f>
        <v>22214.01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152987.51</v>
      </c>
      <c r="L269" s="41">
        <f t="shared" si="9"/>
        <v>152987.51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1998668.62</v>
      </c>
      <c r="G270" s="42">
        <f t="shared" si="11"/>
        <v>881883.30999999994</v>
      </c>
      <c r="H270" s="42">
        <f t="shared" si="11"/>
        <v>1905933.72</v>
      </c>
      <c r="I270" s="42">
        <f t="shared" si="11"/>
        <v>142198.13</v>
      </c>
      <c r="J270" s="42">
        <f t="shared" si="11"/>
        <v>15605.49</v>
      </c>
      <c r="K270" s="42">
        <f t="shared" si="11"/>
        <v>160428.63</v>
      </c>
      <c r="L270" s="42">
        <f t="shared" si="11"/>
        <v>5104717.9000000004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46271.5</v>
      </c>
      <c r="G275" s="18">
        <v>37592.76</v>
      </c>
      <c r="H275" s="18">
        <v>0</v>
      </c>
      <c r="I275" s="18">
        <v>212.05</v>
      </c>
      <c r="J275" s="18">
        <v>4079.19</v>
      </c>
      <c r="K275" s="18"/>
      <c r="L275" s="19">
        <f>SUM(F275:K275)</f>
        <v>88155.500000000015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0.12</v>
      </c>
      <c r="G276" s="18">
        <v>37.04</v>
      </c>
      <c r="H276" s="18">
        <v>0</v>
      </c>
      <c r="I276" s="18">
        <v>1251.69</v>
      </c>
      <c r="J276" s="18">
        <v>2874.98</v>
      </c>
      <c r="K276" s="18"/>
      <c r="L276" s="19">
        <f>SUM(F276:K276)</f>
        <v>4163.83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v>0</v>
      </c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0</v>
      </c>
      <c r="G281" s="18"/>
      <c r="H281" s="18">
        <v>0</v>
      </c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1389.48</v>
      </c>
      <c r="L282" s="19">
        <f t="shared" si="12"/>
        <v>1389.48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46271.62</v>
      </c>
      <c r="G289" s="42">
        <f t="shared" si="13"/>
        <v>37629.800000000003</v>
      </c>
      <c r="H289" s="42">
        <f t="shared" si="13"/>
        <v>0</v>
      </c>
      <c r="I289" s="42">
        <f t="shared" si="13"/>
        <v>1463.74</v>
      </c>
      <c r="J289" s="42">
        <f t="shared" si="13"/>
        <v>6954.17</v>
      </c>
      <c r="K289" s="42">
        <f t="shared" si="13"/>
        <v>1389.48</v>
      </c>
      <c r="L289" s="41">
        <f t="shared" si="13"/>
        <v>93708.810000000012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46271.62</v>
      </c>
      <c r="G337" s="41">
        <f t="shared" si="20"/>
        <v>37629.800000000003</v>
      </c>
      <c r="H337" s="41">
        <f t="shared" si="20"/>
        <v>0</v>
      </c>
      <c r="I337" s="41">
        <f t="shared" si="20"/>
        <v>1463.74</v>
      </c>
      <c r="J337" s="41">
        <f t="shared" si="20"/>
        <v>6954.17</v>
      </c>
      <c r="K337" s="41">
        <f t="shared" si="20"/>
        <v>1389.48</v>
      </c>
      <c r="L337" s="41">
        <f t="shared" si="20"/>
        <v>93708.810000000012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46271.62</v>
      </c>
      <c r="G351" s="41">
        <f>G337</f>
        <v>37629.800000000003</v>
      </c>
      <c r="H351" s="41">
        <f>H337</f>
        <v>0</v>
      </c>
      <c r="I351" s="41">
        <f>I337</f>
        <v>1463.74</v>
      </c>
      <c r="J351" s="41">
        <f>J337</f>
        <v>6954.17</v>
      </c>
      <c r="K351" s="47">
        <f>K337+K350</f>
        <v>1389.48</v>
      </c>
      <c r="L351" s="41">
        <f>L337+L350</f>
        <v>93708.810000000012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46633.74</v>
      </c>
      <c r="G357" s="18">
        <v>14971.71</v>
      </c>
      <c r="H357" s="18">
        <v>2744.31</v>
      </c>
      <c r="I357" s="18">
        <v>36194.51</v>
      </c>
      <c r="J357" s="18">
        <v>0</v>
      </c>
      <c r="K357" s="18">
        <v>26</v>
      </c>
      <c r="L357" s="13">
        <f>SUM(F357:K357)</f>
        <v>100570.26999999999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46633.74</v>
      </c>
      <c r="G361" s="47">
        <f t="shared" si="22"/>
        <v>14971.71</v>
      </c>
      <c r="H361" s="47">
        <f t="shared" si="22"/>
        <v>2744.31</v>
      </c>
      <c r="I361" s="47">
        <f t="shared" si="22"/>
        <v>36194.51</v>
      </c>
      <c r="J361" s="47">
        <f t="shared" si="22"/>
        <v>0</v>
      </c>
      <c r="K361" s="47">
        <f t="shared" si="22"/>
        <v>26</v>
      </c>
      <c r="L361" s="47">
        <f t="shared" si="22"/>
        <v>100570.26999999999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31442.41</v>
      </c>
      <c r="G366" s="18"/>
      <c r="H366" s="18"/>
      <c r="I366" s="56">
        <f>SUM(F366:H366)</f>
        <v>31442.41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4752.1000000000004</v>
      </c>
      <c r="G367" s="63"/>
      <c r="H367" s="63"/>
      <c r="I367" s="56">
        <f>SUM(F367:H367)</f>
        <v>4752.1000000000004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36194.51</v>
      </c>
      <c r="G368" s="47">
        <f>SUM(G366:G367)</f>
        <v>0</v>
      </c>
      <c r="H368" s="47">
        <f>SUM(H366:H367)</f>
        <v>0</v>
      </c>
      <c r="I368" s="47">
        <f>SUM(I366:I367)</f>
        <v>36194.51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658.53</v>
      </c>
      <c r="I395" s="18"/>
      <c r="J395" s="24" t="s">
        <v>289</v>
      </c>
      <c r="K395" s="24" t="s">
        <v>289</v>
      </c>
      <c r="L395" s="56">
        <f t="shared" si="26"/>
        <v>658.53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356.11</v>
      </c>
      <c r="I396" s="18"/>
      <c r="J396" s="24" t="s">
        <v>289</v>
      </c>
      <c r="K396" s="24" t="s">
        <v>289</v>
      </c>
      <c r="L396" s="56">
        <f t="shared" si="26"/>
        <v>356.11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>
        <v>129.5</v>
      </c>
      <c r="I398" s="18"/>
      <c r="J398" s="24" t="s">
        <v>289</v>
      </c>
      <c r="K398" s="24" t="s">
        <v>289</v>
      </c>
      <c r="L398" s="56">
        <f t="shared" si="26"/>
        <v>129.5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1144.1399999999999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1144.1399999999999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1144.1399999999999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1144.1399999999999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170432.36</v>
      </c>
      <c r="H438" s="18"/>
      <c r="I438" s="56">
        <f t="shared" ref="I438:I444" si="33">SUM(F438:H438)</f>
        <v>170432.36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170432.36</v>
      </c>
      <c r="H445" s="13">
        <f>SUM(H438:H444)</f>
        <v>0</v>
      </c>
      <c r="I445" s="13">
        <f>SUM(I438:I444)</f>
        <v>170432.36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170432.36</v>
      </c>
      <c r="H458" s="18"/>
      <c r="I458" s="56">
        <f t="shared" si="34"/>
        <v>170432.36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170432.36</v>
      </c>
      <c r="H459" s="83">
        <f>SUM(H453:H458)</f>
        <v>0</v>
      </c>
      <c r="I459" s="83">
        <f>SUM(I453:I458)</f>
        <v>170432.36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170432.36</v>
      </c>
      <c r="H460" s="42">
        <f>H451+H459</f>
        <v>0</v>
      </c>
      <c r="I460" s="42">
        <f>I451+I459</f>
        <v>170432.36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170001.52</v>
      </c>
      <c r="G464" s="18">
        <v>10000</v>
      </c>
      <c r="H464" s="18">
        <v>0</v>
      </c>
      <c r="I464" s="18"/>
      <c r="J464" s="18">
        <v>169288.22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5041354.57</v>
      </c>
      <c r="G467" s="18">
        <v>100570.27</v>
      </c>
      <c r="H467" s="18">
        <v>93708.81</v>
      </c>
      <c r="I467" s="18"/>
      <c r="J467" s="18">
        <v>1144.1400000000001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5041354.57</v>
      </c>
      <c r="G469" s="53">
        <f>SUM(G467:G468)</f>
        <v>100570.27</v>
      </c>
      <c r="H469" s="53">
        <f>SUM(H467:H468)</f>
        <v>93708.81</v>
      </c>
      <c r="I469" s="53">
        <f>SUM(I467:I468)</f>
        <v>0</v>
      </c>
      <c r="J469" s="53">
        <f>SUM(J467:J468)</f>
        <v>1144.1400000000001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5104717.9000000004</v>
      </c>
      <c r="G471" s="18">
        <v>100570.27</v>
      </c>
      <c r="H471" s="18">
        <v>93708.81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5104717.9000000004</v>
      </c>
      <c r="G473" s="53">
        <f>SUM(G471:G472)</f>
        <v>100570.27</v>
      </c>
      <c r="H473" s="53">
        <f>SUM(H471:H472)</f>
        <v>93708.81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106638.18999999948</v>
      </c>
      <c r="G475" s="53">
        <f>(G464+G469)- G473</f>
        <v>10000</v>
      </c>
      <c r="H475" s="53">
        <f>(H464+H469)- H473</f>
        <v>0</v>
      </c>
      <c r="I475" s="53">
        <f>(I464+I469)- I473</f>
        <v>0</v>
      </c>
      <c r="J475" s="53">
        <f>(J464+J469)- J473</f>
        <v>170432.36000000002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1600000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4.08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735000</v>
      </c>
      <c r="G494" s="18"/>
      <c r="H494" s="18"/>
      <c r="I494" s="18"/>
      <c r="J494" s="18"/>
      <c r="K494" s="53">
        <f>SUM(F494:J494)</f>
        <v>735000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105000</v>
      </c>
      <c r="G496" s="18"/>
      <c r="H496" s="18"/>
      <c r="I496" s="18"/>
      <c r="J496" s="18"/>
      <c r="K496" s="53">
        <f t="shared" si="35"/>
        <v>105000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630000</v>
      </c>
      <c r="G497" s="205"/>
      <c r="H497" s="205"/>
      <c r="I497" s="205"/>
      <c r="J497" s="205"/>
      <c r="K497" s="206">
        <f t="shared" si="35"/>
        <v>630000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82293.75</v>
      </c>
      <c r="G498" s="18"/>
      <c r="H498" s="18"/>
      <c r="I498" s="18"/>
      <c r="J498" s="18"/>
      <c r="K498" s="53">
        <f t="shared" si="35"/>
        <v>82293.75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712293.75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712293.75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105000</v>
      </c>
      <c r="G500" s="205"/>
      <c r="H500" s="205"/>
      <c r="I500" s="205"/>
      <c r="J500" s="205"/>
      <c r="K500" s="206">
        <f t="shared" si="35"/>
        <v>105000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24727.5</v>
      </c>
      <c r="G501" s="18"/>
      <c r="H501" s="18"/>
      <c r="I501" s="18"/>
      <c r="J501" s="18"/>
      <c r="K501" s="53">
        <f t="shared" si="35"/>
        <v>24727.5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129727.5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129727.5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6729.35</v>
      </c>
      <c r="G506" s="144"/>
      <c r="H506" s="144">
        <v>-661.81</v>
      </c>
      <c r="I506" s="144">
        <v>6067.54</v>
      </c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355257.11</v>
      </c>
      <c r="G520" s="18">
        <v>154547.54</v>
      </c>
      <c r="H520" s="18">
        <v>57981.79</v>
      </c>
      <c r="I520" s="18">
        <v>1590.55</v>
      </c>
      <c r="J520" s="18">
        <v>4087.73</v>
      </c>
      <c r="K520" s="18">
        <v>670</v>
      </c>
      <c r="L520" s="88">
        <f>SUM(F520:K520)</f>
        <v>574134.72000000009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192925.34</v>
      </c>
      <c r="I522" s="18"/>
      <c r="J522" s="18"/>
      <c r="K522" s="18"/>
      <c r="L522" s="88">
        <f>SUM(F522:K522)</f>
        <v>192925.34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355257.11</v>
      </c>
      <c r="G523" s="108">
        <f t="shared" ref="G523:L523" si="36">SUM(G520:G522)</f>
        <v>154547.54</v>
      </c>
      <c r="H523" s="108">
        <f t="shared" si="36"/>
        <v>250907.13</v>
      </c>
      <c r="I523" s="108">
        <f t="shared" si="36"/>
        <v>1590.55</v>
      </c>
      <c r="J523" s="108">
        <f t="shared" si="36"/>
        <v>4087.73</v>
      </c>
      <c r="K523" s="108">
        <f t="shared" si="36"/>
        <v>670</v>
      </c>
      <c r="L523" s="89">
        <f t="shared" si="36"/>
        <v>767060.06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107298.47</v>
      </c>
      <c r="I525" s="18"/>
      <c r="J525" s="18"/>
      <c r="K525" s="18"/>
      <c r="L525" s="88">
        <f>SUM(F525:K525)</f>
        <v>107298.47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39869.9</v>
      </c>
      <c r="I527" s="18"/>
      <c r="J527" s="18"/>
      <c r="K527" s="18"/>
      <c r="L527" s="88">
        <f>SUM(F527:K527)</f>
        <v>39869.9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147168.37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147168.37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116.4</v>
      </c>
      <c r="I530" s="18"/>
      <c r="J530" s="18"/>
      <c r="K530" s="18"/>
      <c r="L530" s="88">
        <f>SUM(F530:K530)</f>
        <v>116.4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116.4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116.4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2202.5</v>
      </c>
      <c r="I535" s="18"/>
      <c r="J535" s="18"/>
      <c r="K535" s="18"/>
      <c r="L535" s="88">
        <f>SUM(F535:K535)</f>
        <v>2202.5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2202.5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2202.5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88492.7</v>
      </c>
      <c r="I542" s="18"/>
      <c r="J542" s="18"/>
      <c r="K542" s="18"/>
      <c r="L542" s="88">
        <f>SUM(F542:K542)</f>
        <v>88492.7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88492.7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88492.7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355257.11</v>
      </c>
      <c r="G544" s="89">
        <f t="shared" ref="G544:L544" si="41">G523+G528+G533+G538+G543</f>
        <v>154547.54</v>
      </c>
      <c r="H544" s="89">
        <f t="shared" si="41"/>
        <v>488887.10000000003</v>
      </c>
      <c r="I544" s="89">
        <f t="shared" si="41"/>
        <v>1590.55</v>
      </c>
      <c r="J544" s="89">
        <f t="shared" si="41"/>
        <v>4087.73</v>
      </c>
      <c r="K544" s="89">
        <f t="shared" si="41"/>
        <v>670</v>
      </c>
      <c r="L544" s="89">
        <f t="shared" si="41"/>
        <v>1005040.03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574134.72000000009</v>
      </c>
      <c r="G548" s="87">
        <f>L525</f>
        <v>107298.47</v>
      </c>
      <c r="H548" s="87">
        <f>L530</f>
        <v>116.4</v>
      </c>
      <c r="I548" s="87">
        <f>L535</f>
        <v>2202.5</v>
      </c>
      <c r="J548" s="87">
        <f>L540</f>
        <v>0</v>
      </c>
      <c r="K548" s="87">
        <f>SUM(F548:J548)</f>
        <v>683752.09000000008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192925.34</v>
      </c>
      <c r="G550" s="87">
        <f>L527</f>
        <v>39869.9</v>
      </c>
      <c r="H550" s="87">
        <f>L532</f>
        <v>0</v>
      </c>
      <c r="I550" s="87">
        <f>L537</f>
        <v>0</v>
      </c>
      <c r="J550" s="87">
        <f>L542</f>
        <v>88492.7</v>
      </c>
      <c r="K550" s="87">
        <f>SUM(F550:J550)</f>
        <v>321287.94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767060.06</v>
      </c>
      <c r="G551" s="89">
        <f t="shared" si="42"/>
        <v>147168.37</v>
      </c>
      <c r="H551" s="89">
        <f t="shared" si="42"/>
        <v>116.4</v>
      </c>
      <c r="I551" s="89">
        <f t="shared" si="42"/>
        <v>2202.5</v>
      </c>
      <c r="J551" s="89">
        <f t="shared" si="42"/>
        <v>88492.7</v>
      </c>
      <c r="K551" s="89">
        <f t="shared" si="42"/>
        <v>1005040.03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>
        <v>2848.88</v>
      </c>
      <c r="I561" s="18"/>
      <c r="J561" s="18"/>
      <c r="K561" s="18"/>
      <c r="L561" s="88">
        <f>SUM(F561:K561)</f>
        <v>2848.88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2848.88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2848.88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2848.88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2848.88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995643</v>
      </c>
      <c r="I574" s="87">
        <f>SUM(F574:H574)</f>
        <v>995643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56813.52</v>
      </c>
      <c r="G578" s="18"/>
      <c r="H578" s="18">
        <v>192925.34</v>
      </c>
      <c r="I578" s="87">
        <f t="shared" si="47"/>
        <v>249738.86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138558.95000000001</v>
      </c>
      <c r="I590" s="18"/>
      <c r="J590" s="18">
        <v>36604</v>
      </c>
      <c r="K590" s="104">
        <f t="shared" ref="K590:K596" si="48">SUM(H590:J590)</f>
        <v>175162.95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>
        <v>88492.7</v>
      </c>
      <c r="K591" s="104">
        <f t="shared" si="48"/>
        <v>88492.7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1692.33</v>
      </c>
      <c r="I593" s="18"/>
      <c r="J593" s="18"/>
      <c r="K593" s="104">
        <f t="shared" si="48"/>
        <v>1692.33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4983.67</v>
      </c>
      <c r="I594" s="18"/>
      <c r="J594" s="18"/>
      <c r="K594" s="104">
        <f t="shared" si="48"/>
        <v>4983.67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145234.95000000001</v>
      </c>
      <c r="I597" s="108">
        <f>SUM(I590:I596)</f>
        <v>0</v>
      </c>
      <c r="J597" s="108">
        <f>SUM(J590:J596)</f>
        <v>125096.7</v>
      </c>
      <c r="K597" s="108">
        <f>SUM(K590:K596)</f>
        <v>270331.65000000002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22559.66</v>
      </c>
      <c r="I603" s="18"/>
      <c r="J603" s="18"/>
      <c r="K603" s="104">
        <f>SUM(H603:J603)</f>
        <v>22559.66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22559.66</v>
      </c>
      <c r="I604" s="108">
        <f>SUM(I601:I603)</f>
        <v>0</v>
      </c>
      <c r="J604" s="108">
        <f>SUM(J601:J603)</f>
        <v>0</v>
      </c>
      <c r="K604" s="108">
        <f>SUM(K601:K603)</f>
        <v>22559.66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223166.67</v>
      </c>
      <c r="H616" s="109">
        <f>SUM(F51)</f>
        <v>223166.67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10418</v>
      </c>
      <c r="H617" s="109">
        <f>SUM(G51)</f>
        <v>10418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16740.629999999997</v>
      </c>
      <c r="H618" s="109">
        <f>SUM(H51)</f>
        <v>16740.63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170432.36</v>
      </c>
      <c r="H620" s="109">
        <f>SUM(J51)</f>
        <v>170432.36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106638.19</v>
      </c>
      <c r="H621" s="109">
        <f>F475</f>
        <v>106638.18999999948</v>
      </c>
      <c r="I621" s="121" t="s">
        <v>101</v>
      </c>
      <c r="J621" s="109">
        <f t="shared" ref="J621:J654" si="50">G621-H621</f>
        <v>5.2386894822120667E-10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10000</v>
      </c>
      <c r="H622" s="109">
        <f>G475</f>
        <v>10000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170432.36</v>
      </c>
      <c r="H625" s="109">
        <f>J475</f>
        <v>170432.36000000002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5041354.5699999994</v>
      </c>
      <c r="H626" s="104">
        <f>SUM(F467)</f>
        <v>5041354.57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100570.27</v>
      </c>
      <c r="H627" s="104">
        <f>SUM(G467)</f>
        <v>100570.27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93708.810000000012</v>
      </c>
      <c r="H628" s="104">
        <f>SUM(H467)</f>
        <v>93708.81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1144.1400000000001</v>
      </c>
      <c r="H630" s="104">
        <f>SUM(J467)</f>
        <v>1144.1400000000001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5104717.9000000004</v>
      </c>
      <c r="H631" s="104">
        <f>SUM(F471)</f>
        <v>5104717.9000000004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93708.810000000012</v>
      </c>
      <c r="H632" s="104">
        <f>SUM(H471)</f>
        <v>93708.81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36194.51</v>
      </c>
      <c r="H633" s="104">
        <f>I368</f>
        <v>36194.51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100570.26999999999</v>
      </c>
      <c r="H634" s="104">
        <f>SUM(G471)</f>
        <v>100570.27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1144.1399999999999</v>
      </c>
      <c r="H636" s="164">
        <f>SUM(J467)</f>
        <v>1144.1400000000001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170432.36</v>
      </c>
      <c r="H639" s="104">
        <f>SUM(G460)</f>
        <v>170432.36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170432.36</v>
      </c>
      <c r="H641" s="104">
        <f>SUM(I460)</f>
        <v>170432.36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1144.1400000000001</v>
      </c>
      <c r="H643" s="104">
        <f>H407</f>
        <v>1144.1399999999999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1144.1400000000001</v>
      </c>
      <c r="H645" s="104">
        <f>L407</f>
        <v>1144.1399999999999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270331.65000000002</v>
      </c>
      <c r="H646" s="104">
        <f>L207+L225+L243</f>
        <v>270331.65000000002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22559.66</v>
      </c>
      <c r="H647" s="104">
        <f>(J256+J337)-(J254+J335)</f>
        <v>22559.66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145234.95000000001</v>
      </c>
      <c r="H648" s="104">
        <f>H597</f>
        <v>145234.95000000001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125096.7</v>
      </c>
      <c r="H650" s="104">
        <f>J597</f>
        <v>125096.7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22214.01</v>
      </c>
      <c r="H651" s="104">
        <f>K262+K344</f>
        <v>22214.01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3792474.5300000012</v>
      </c>
      <c r="G659" s="19">
        <f>(L228+L308+L358)</f>
        <v>0</v>
      </c>
      <c r="H659" s="19">
        <f>(L246+L327+L359)</f>
        <v>1353534.94</v>
      </c>
      <c r="I659" s="19">
        <f>SUM(F659:H659)</f>
        <v>5146009.4700000007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49554.93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49554.93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145234.95000000001</v>
      </c>
      <c r="G661" s="19">
        <f>(L225+L305)-(J225+J305)</f>
        <v>0</v>
      </c>
      <c r="H661" s="19">
        <f>(L243+L324)-(J243+J324)</f>
        <v>125096.7</v>
      </c>
      <c r="I661" s="19">
        <f>SUM(F661:H661)</f>
        <v>270331.65000000002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79373.179999999993</v>
      </c>
      <c r="G662" s="200">
        <f>SUM(G574:G586)+SUM(I601:I603)+L611</f>
        <v>0</v>
      </c>
      <c r="H662" s="200">
        <f>SUM(H574:H586)+SUM(J601:J603)+L612</f>
        <v>1188568.3400000001</v>
      </c>
      <c r="I662" s="19">
        <f>SUM(F662:H662)</f>
        <v>1267941.52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3518311.4700000011</v>
      </c>
      <c r="G663" s="19">
        <f>G659-SUM(G660:G662)</f>
        <v>0</v>
      </c>
      <c r="H663" s="19">
        <f>H659-SUM(H660:H662)</f>
        <v>39869.899999999907</v>
      </c>
      <c r="I663" s="19">
        <f>I659-SUM(I660:I662)</f>
        <v>3558181.3700000006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238.51</v>
      </c>
      <c r="G664" s="249"/>
      <c r="H664" s="249"/>
      <c r="I664" s="19">
        <f>SUM(F664:H664)</f>
        <v>238.51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14751.21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14918.37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>
        <v>-39869.9</v>
      </c>
      <c r="I668" s="19">
        <f>SUM(F668:H668)</f>
        <v>-39869.9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14751.21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14751.21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CHICHESTER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1251521.53</v>
      </c>
      <c r="C9" s="230">
        <f>'DOE25'!G196+'DOE25'!G214+'DOE25'!G232+'DOE25'!G275+'DOE25'!G294+'DOE25'!G313</f>
        <v>560619.68999999994</v>
      </c>
    </row>
    <row r="10" spans="1:3">
      <c r="A10" t="s">
        <v>779</v>
      </c>
      <c r="B10" s="241">
        <v>1201141.6200000001</v>
      </c>
      <c r="C10" s="241">
        <v>538194.9</v>
      </c>
    </row>
    <row r="11" spans="1:3">
      <c r="A11" t="s">
        <v>780</v>
      </c>
      <c r="B11" s="241">
        <v>17936.91</v>
      </c>
      <c r="C11" s="241">
        <v>7848.68</v>
      </c>
    </row>
    <row r="12" spans="1:3">
      <c r="A12" t="s">
        <v>781</v>
      </c>
      <c r="B12" s="241">
        <v>32443</v>
      </c>
      <c r="C12" s="241">
        <v>14576.11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1251521.53</v>
      </c>
      <c r="C13" s="232">
        <f>SUM(C10:C12)</f>
        <v>560619.69000000006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355257.11</v>
      </c>
      <c r="C18" s="230">
        <f>'DOE25'!G197+'DOE25'!G215+'DOE25'!G233+'DOE25'!G276+'DOE25'!G295+'DOE25'!G314</f>
        <v>154429.73000000001</v>
      </c>
    </row>
    <row r="19" spans="1:3">
      <c r="A19" t="s">
        <v>779</v>
      </c>
      <c r="B19" s="241">
        <v>213464.12</v>
      </c>
      <c r="C19" s="241">
        <v>92812.27</v>
      </c>
    </row>
    <row r="20" spans="1:3">
      <c r="A20" t="s">
        <v>780</v>
      </c>
      <c r="B20" s="241">
        <v>140292.99</v>
      </c>
      <c r="C20" s="241">
        <v>60999.74</v>
      </c>
    </row>
    <row r="21" spans="1:3">
      <c r="A21" t="s">
        <v>781</v>
      </c>
      <c r="B21" s="241">
        <v>1500</v>
      </c>
      <c r="C21" s="241">
        <v>617.72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355257.11</v>
      </c>
      <c r="C22" s="232">
        <f>SUM(C19:C21)</f>
        <v>154429.73000000001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25600</v>
      </c>
      <c r="C36" s="236">
        <f>'DOE25'!G199+'DOE25'!G217+'DOE25'!G235+'DOE25'!G278+'DOE25'!G297+'DOE25'!G316</f>
        <v>11275.87</v>
      </c>
    </row>
    <row r="37" spans="1:3">
      <c r="A37" t="s">
        <v>779</v>
      </c>
      <c r="B37" s="241">
        <v>25600</v>
      </c>
      <c r="C37" s="241">
        <v>11275.87</v>
      </c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25600</v>
      </c>
      <c r="C40" s="232">
        <f>SUM(C37:C39)</f>
        <v>11275.87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CHICHESTER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3603685.2</v>
      </c>
      <c r="D5" s="20">
        <f>SUM('DOE25'!L196:L199)+SUM('DOE25'!L214:L217)+SUM('DOE25'!L232:L235)-F5-G5</f>
        <v>3587699.96</v>
      </c>
      <c r="E5" s="244"/>
      <c r="F5" s="256">
        <f>SUM('DOE25'!J196:J199)+SUM('DOE25'!J214:J217)+SUM('DOE25'!J232:J235)</f>
        <v>15315.24</v>
      </c>
      <c r="G5" s="53">
        <f>SUM('DOE25'!K196:K199)+SUM('DOE25'!K214:K217)+SUM('DOE25'!K232:K235)</f>
        <v>670</v>
      </c>
      <c r="H5" s="260"/>
    </row>
    <row r="6" spans="1:9">
      <c r="A6" s="32">
        <v>2100</v>
      </c>
      <c r="B6" t="s">
        <v>801</v>
      </c>
      <c r="C6" s="246">
        <f t="shared" si="0"/>
        <v>322807.45</v>
      </c>
      <c r="D6" s="20">
        <f>'DOE25'!L201+'DOE25'!L219+'DOE25'!L237-F6-G6</f>
        <v>320390.45</v>
      </c>
      <c r="E6" s="244"/>
      <c r="F6" s="256">
        <f>'DOE25'!J201+'DOE25'!J219+'DOE25'!J237</f>
        <v>175.5</v>
      </c>
      <c r="G6" s="53">
        <f>'DOE25'!K201+'DOE25'!K219+'DOE25'!K237</f>
        <v>2241.5</v>
      </c>
      <c r="H6" s="260"/>
    </row>
    <row r="7" spans="1:9">
      <c r="A7" s="32">
        <v>2200</v>
      </c>
      <c r="B7" t="s">
        <v>834</v>
      </c>
      <c r="C7" s="246">
        <f t="shared" si="0"/>
        <v>160504.66</v>
      </c>
      <c r="D7" s="20">
        <f>'DOE25'!L202+'DOE25'!L220+'DOE25'!L238-F7-G7</f>
        <v>160389.91</v>
      </c>
      <c r="E7" s="244"/>
      <c r="F7" s="256">
        <f>'DOE25'!J202+'DOE25'!J220+'DOE25'!J238</f>
        <v>114.75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95267.599999999991</v>
      </c>
      <c r="D8" s="244"/>
      <c r="E8" s="20">
        <f>'DOE25'!L203+'DOE25'!L221+'DOE25'!L239-F8-G8-D9-D11</f>
        <v>91971.609999999986</v>
      </c>
      <c r="F8" s="256">
        <f>'DOE25'!J203+'DOE25'!J221+'DOE25'!J239</f>
        <v>0</v>
      </c>
      <c r="G8" s="53">
        <f>'DOE25'!K203+'DOE25'!K221+'DOE25'!K239</f>
        <v>3295.99</v>
      </c>
      <c r="H8" s="260"/>
    </row>
    <row r="9" spans="1:9">
      <c r="A9" s="32">
        <v>2310</v>
      </c>
      <c r="B9" t="s">
        <v>818</v>
      </c>
      <c r="C9" s="246">
        <f t="shared" si="0"/>
        <v>5668.48</v>
      </c>
      <c r="D9" s="245">
        <v>5668.48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2231</v>
      </c>
      <c r="D10" s="244"/>
      <c r="E10" s="245">
        <v>2231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48734.37</v>
      </c>
      <c r="D11" s="245">
        <v>48734.37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180066.78000000003</v>
      </c>
      <c r="D12" s="20">
        <f>'DOE25'!L204+'DOE25'!L222+'DOE25'!L240-F12-G12</f>
        <v>178833.15000000002</v>
      </c>
      <c r="E12" s="244"/>
      <c r="F12" s="256">
        <f>'DOE25'!J204+'DOE25'!J222+'DOE25'!J240</f>
        <v>0</v>
      </c>
      <c r="G12" s="53">
        <f>'DOE25'!K204+'DOE25'!K222+'DOE25'!K240</f>
        <v>1233.6300000000001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264664.2</v>
      </c>
      <c r="D14" s="20">
        <f>'DOE25'!L206+'DOE25'!L224+'DOE25'!L242-F14-G14</f>
        <v>264664.2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270331.65000000002</v>
      </c>
      <c r="D15" s="20">
        <f>'DOE25'!L207+'DOE25'!L225+'DOE25'!L243-F15-G15</f>
        <v>270331.65000000002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130773.5</v>
      </c>
      <c r="D25" s="244"/>
      <c r="E25" s="244"/>
      <c r="F25" s="259"/>
      <c r="G25" s="257"/>
      <c r="H25" s="258">
        <f>'DOE25'!L259+'DOE25'!L260+'DOE25'!L340+'DOE25'!L341</f>
        <v>130773.5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69127.859999999986</v>
      </c>
      <c r="D29" s="20">
        <f>'DOE25'!L357+'DOE25'!L358+'DOE25'!L359-'DOE25'!I366-F29-G29</f>
        <v>69101.859999999986</v>
      </c>
      <c r="E29" s="244"/>
      <c r="F29" s="256">
        <f>'DOE25'!J357+'DOE25'!J358+'DOE25'!J359</f>
        <v>0</v>
      </c>
      <c r="G29" s="53">
        <f>'DOE25'!K357+'DOE25'!K358+'DOE25'!K359</f>
        <v>26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93708.810000000012</v>
      </c>
      <c r="D31" s="20">
        <f>'DOE25'!L289+'DOE25'!L308+'DOE25'!L327+'DOE25'!L332+'DOE25'!L333+'DOE25'!L334-F31-G31</f>
        <v>85365.160000000018</v>
      </c>
      <c r="E31" s="244"/>
      <c r="F31" s="256">
        <f>'DOE25'!J289+'DOE25'!J308+'DOE25'!J327+'DOE25'!J332+'DOE25'!J333+'DOE25'!J334</f>
        <v>6954.17</v>
      </c>
      <c r="G31" s="53">
        <f>'DOE25'!K289+'DOE25'!K308+'DOE25'!K327+'DOE25'!K332+'DOE25'!K333+'DOE25'!K334</f>
        <v>1389.48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4991179.1900000013</v>
      </c>
      <c r="E33" s="247">
        <f>SUM(E5:E31)</f>
        <v>94202.609999999986</v>
      </c>
      <c r="F33" s="247">
        <f>SUM(F5:F31)</f>
        <v>22559.66</v>
      </c>
      <c r="G33" s="247">
        <f>SUM(G5:G31)</f>
        <v>8856.6</v>
      </c>
      <c r="H33" s="247">
        <f>SUM(H5:H31)</f>
        <v>130773.5</v>
      </c>
    </row>
    <row r="35" spans="2:8" ht="12" thickBot="1">
      <c r="B35" s="254" t="s">
        <v>847</v>
      </c>
      <c r="D35" s="255">
        <f>E33</f>
        <v>94202.609999999986</v>
      </c>
      <c r="E35" s="250"/>
    </row>
    <row r="36" spans="2:8" ht="12" thickTop="1">
      <c r="B36" t="s">
        <v>815</v>
      </c>
      <c r="D36" s="20">
        <f>D33</f>
        <v>4991179.1900000013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CHICHESTER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176072.31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170432.36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15598.79</v>
      </c>
      <c r="D11" s="95">
        <f>'DOE25'!G12</f>
        <v>1028.75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31495.57</v>
      </c>
      <c r="D12" s="95">
        <f>'DOE25'!G13</f>
        <v>4266.71</v>
      </c>
      <c r="E12" s="95">
        <f>'DOE25'!H13</f>
        <v>14340.63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5122.54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2400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223166.67</v>
      </c>
      <c r="D18" s="41">
        <f>SUM(D8:D17)</f>
        <v>10418</v>
      </c>
      <c r="E18" s="41">
        <f>SUM(E8:E17)</f>
        <v>16740.629999999997</v>
      </c>
      <c r="F18" s="41">
        <f>SUM(F8:F17)</f>
        <v>0</v>
      </c>
      <c r="G18" s="41">
        <f>SUM(G8:G17)</f>
        <v>170432.36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 t="str">
        <f>'DOE25'!F22</f>
        <v xml:space="preserve"> </v>
      </c>
      <c r="D21" s="95" t="str">
        <f>'DOE25'!G22</f>
        <v xml:space="preserve"> </v>
      </c>
      <c r="E21" s="95">
        <f>'DOE25'!H22</f>
        <v>16627.54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44838.28</v>
      </c>
      <c r="D22" s="95">
        <f>'DOE25'!G23</f>
        <v>418</v>
      </c>
      <c r="E22" s="95">
        <f>'DOE25'!H23</f>
        <v>113.09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 t="str">
        <f>'DOE25'!I26</f>
        <v xml:space="preserve"> 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6067.54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65622.66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116528.48000000001</v>
      </c>
      <c r="D31" s="41">
        <f>SUM(D21:D30)</f>
        <v>418</v>
      </c>
      <c r="E31" s="41">
        <f>SUM(E21:E30)</f>
        <v>16740.63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10000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170432.36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106638.19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106638.19</v>
      </c>
      <c r="D49" s="41">
        <f>SUM(D34:D48)</f>
        <v>10000</v>
      </c>
      <c r="E49" s="41">
        <f>SUM(E34:E48)</f>
        <v>0</v>
      </c>
      <c r="F49" s="41">
        <f>SUM(F34:F48)</f>
        <v>0</v>
      </c>
      <c r="G49" s="41">
        <f>SUM(G34:G48)</f>
        <v>170432.36</v>
      </c>
      <c r="H49" s="124"/>
      <c r="I49" s="124"/>
    </row>
    <row r="50" spans="1:9" ht="12" thickTop="1">
      <c r="A50" s="38" t="s">
        <v>895</v>
      </c>
      <c r="B50" s="2"/>
      <c r="C50" s="41">
        <f>C49+C31</f>
        <v>223166.67</v>
      </c>
      <c r="D50" s="41">
        <f>D49+D31</f>
        <v>10418</v>
      </c>
      <c r="E50" s="41">
        <f>E49+E31</f>
        <v>16740.63</v>
      </c>
      <c r="F50" s="41">
        <f>F49+F31</f>
        <v>0</v>
      </c>
      <c r="G50" s="41">
        <f>G49+G31</f>
        <v>170432.36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3323081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20746.86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97.64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1144.1400000000001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49554.93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28390.23</v>
      </c>
      <c r="D60" s="95">
        <f>SUM('DOE25'!G97:G109)</f>
        <v>0</v>
      </c>
      <c r="E60" s="95">
        <f>SUM('DOE25'!H97:H109)</f>
        <v>4611.46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49234.729999999996</v>
      </c>
      <c r="D61" s="130">
        <f>SUM(D56:D60)</f>
        <v>49554.93</v>
      </c>
      <c r="E61" s="130">
        <f>SUM(E56:E60)</f>
        <v>4611.46</v>
      </c>
      <c r="F61" s="130">
        <f>SUM(F56:F60)</f>
        <v>0</v>
      </c>
      <c r="G61" s="130">
        <f>SUM(G56:G60)</f>
        <v>1144.1400000000001</v>
      </c>
      <c r="H61"/>
      <c r="I61"/>
    </row>
    <row r="62" spans="1:9" ht="12" thickTop="1">
      <c r="A62" s="29" t="s">
        <v>175</v>
      </c>
      <c r="B62" s="6"/>
      <c r="C62" s="22">
        <f>C55+C61</f>
        <v>3372315.73</v>
      </c>
      <c r="D62" s="22">
        <f>D55+D61</f>
        <v>49554.93</v>
      </c>
      <c r="E62" s="22">
        <f>E55+E61</f>
        <v>4611.46</v>
      </c>
      <c r="F62" s="22">
        <f>F55+F61</f>
        <v>0</v>
      </c>
      <c r="G62" s="22">
        <f>G55+G61</f>
        <v>1144.1400000000001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907983.29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611940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786.71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1520710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26016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60958.75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3179.32</v>
      </c>
      <c r="D76" s="95">
        <f>SUM('DOE25'!G130:G134)</f>
        <v>1048.1199999999999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90154.07</v>
      </c>
      <c r="D77" s="130">
        <f>SUM(D71:D76)</f>
        <v>1048.1199999999999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1610864.07</v>
      </c>
      <c r="D80" s="130">
        <f>SUM(D78:D79)+D77+D69</f>
        <v>1048.1199999999999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58174.77</v>
      </c>
      <c r="D87" s="95">
        <f>SUM('DOE25'!G152:G160)</f>
        <v>27753.21</v>
      </c>
      <c r="E87" s="95">
        <f>SUM('DOE25'!H152:H160)</f>
        <v>89097.35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58174.77</v>
      </c>
      <c r="D90" s="131">
        <f>SUM(D84:D89)</f>
        <v>27753.21</v>
      </c>
      <c r="E90" s="131">
        <f>SUM(E84:E89)</f>
        <v>89097.35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22214.01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22214.01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5041354.5699999994</v>
      </c>
      <c r="D103" s="86">
        <f>D62+D80+D90+D102</f>
        <v>100570.27</v>
      </c>
      <c r="E103" s="86">
        <f>E62+E80+E90+E102</f>
        <v>93708.810000000012</v>
      </c>
      <c r="F103" s="86">
        <f>F62+F80+F90+F102</f>
        <v>0</v>
      </c>
      <c r="G103" s="86">
        <f>G62+G80+G102</f>
        <v>1144.1400000000001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2794606.89</v>
      </c>
      <c r="D108" s="24" t="s">
        <v>289</v>
      </c>
      <c r="E108" s="95">
        <f>('DOE25'!L275)+('DOE25'!L294)+('DOE25'!L313)</f>
        <v>88155.500000000015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762778.42</v>
      </c>
      <c r="D109" s="24" t="s">
        <v>289</v>
      </c>
      <c r="E109" s="95">
        <f>('DOE25'!L276)+('DOE25'!L295)+('DOE25'!L314)</f>
        <v>4163.83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46299.89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3603685.2</v>
      </c>
      <c r="D114" s="86">
        <f>SUM(D108:D113)</f>
        <v>0</v>
      </c>
      <c r="E114" s="86">
        <f>SUM(E108:E113)</f>
        <v>92319.330000000016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322807.45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160504.66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149670.44999999998</v>
      </c>
      <c r="D119" s="24" t="s">
        <v>289</v>
      </c>
      <c r="E119" s="95">
        <f>+('DOE25'!L282)+('DOE25'!L301)+('DOE25'!L320)</f>
        <v>1389.48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180066.78000000003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264664.2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270331.65000000002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100570.26999999999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1348045.19</v>
      </c>
      <c r="D127" s="86">
        <f>SUM(D117:D126)</f>
        <v>100570.26999999999</v>
      </c>
      <c r="E127" s="86">
        <f>SUM(E117:E126)</f>
        <v>1389.48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105000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25773.5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22214.01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1144.1399999999999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-1144.1399999999999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152987.51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5104717.9000000004</v>
      </c>
      <c r="D144" s="86">
        <f>(D114+D127+D143)</f>
        <v>100570.26999999999</v>
      </c>
      <c r="E144" s="86">
        <f>(E114+E127+E143)</f>
        <v>93708.810000000012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15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08/03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08/17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1600000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4.08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735000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735000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105000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105000</v>
      </c>
    </row>
    <row r="158" spans="1:9">
      <c r="A158" s="22" t="s">
        <v>35</v>
      </c>
      <c r="B158" s="137">
        <f>'DOE25'!F497</f>
        <v>630000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630000</v>
      </c>
    </row>
    <row r="159" spans="1:9">
      <c r="A159" s="22" t="s">
        <v>36</v>
      </c>
      <c r="B159" s="137">
        <f>'DOE25'!F498</f>
        <v>82293.75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82293.75</v>
      </c>
    </row>
    <row r="160" spans="1:9">
      <c r="A160" s="22" t="s">
        <v>37</v>
      </c>
      <c r="B160" s="137">
        <f>'DOE25'!F499</f>
        <v>712293.75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712293.75</v>
      </c>
    </row>
    <row r="161" spans="1:7">
      <c r="A161" s="22" t="s">
        <v>38</v>
      </c>
      <c r="B161" s="137">
        <f>'DOE25'!F500</f>
        <v>105000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105000</v>
      </c>
    </row>
    <row r="162" spans="1:7">
      <c r="A162" s="22" t="s">
        <v>39</v>
      </c>
      <c r="B162" s="137">
        <f>'DOE25'!F501</f>
        <v>24727.5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24727.5</v>
      </c>
    </row>
    <row r="163" spans="1:7">
      <c r="A163" s="22" t="s">
        <v>246</v>
      </c>
      <c r="B163" s="137">
        <f>'DOE25'!F502</f>
        <v>129727.5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129727.5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CHICHESTER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14751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14751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2882762</v>
      </c>
      <c r="D10" s="182">
        <f>ROUND((C10/$C$28)*100,1)</f>
        <v>56.3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766942</v>
      </c>
      <c r="D11" s="182">
        <f>ROUND((C11/$C$28)*100,1)</f>
        <v>15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46300</v>
      </c>
      <c r="D13" s="182">
        <f>ROUND((C13/$C$28)*100,1)</f>
        <v>0.9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322807</v>
      </c>
      <c r="D15" s="182">
        <f t="shared" ref="D15:D27" si="0">ROUND((C15/$C$28)*100,1)</f>
        <v>6.3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160505</v>
      </c>
      <c r="D16" s="182">
        <f t="shared" si="0"/>
        <v>3.1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151060</v>
      </c>
      <c r="D17" s="182">
        <f t="shared" si="0"/>
        <v>2.9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180067</v>
      </c>
      <c r="D18" s="182">
        <f t="shared" si="0"/>
        <v>3.5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264664</v>
      </c>
      <c r="D20" s="182">
        <f t="shared" si="0"/>
        <v>5.2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270332</v>
      </c>
      <c r="D21" s="182">
        <f t="shared" si="0"/>
        <v>5.3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25774</v>
      </c>
      <c r="D25" s="182">
        <f t="shared" si="0"/>
        <v>0.5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51015.07</v>
      </c>
      <c r="D27" s="182">
        <f t="shared" si="0"/>
        <v>1</v>
      </c>
    </row>
    <row r="28" spans="1:4">
      <c r="B28" s="187" t="s">
        <v>723</v>
      </c>
      <c r="C28" s="180">
        <f>SUM(C10:C27)</f>
        <v>5122228.07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5122228.07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105000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3323081</v>
      </c>
      <c r="D35" s="182">
        <f t="shared" ref="D35:D40" si="1">ROUND((C35/$C$41)*100,1)</f>
        <v>64.3</v>
      </c>
    </row>
    <row r="36" spans="1:4">
      <c r="B36" s="185" t="s">
        <v>743</v>
      </c>
      <c r="C36" s="179">
        <f>SUM('DOE25'!F111:J111)-SUM('DOE25'!G96:G109)+('DOE25'!F173+'DOE25'!F174+'DOE25'!I173+'DOE25'!I174)-C35</f>
        <v>54990.330000000075</v>
      </c>
      <c r="D36" s="182">
        <f t="shared" si="1"/>
        <v>1.1000000000000001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1520710</v>
      </c>
      <c r="D37" s="182">
        <f t="shared" si="1"/>
        <v>29.4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91202</v>
      </c>
      <c r="D38" s="182">
        <f t="shared" si="1"/>
        <v>1.8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175025</v>
      </c>
      <c r="D39" s="182">
        <f t="shared" si="1"/>
        <v>3.4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5165008.33</v>
      </c>
      <c r="D41" s="184">
        <f>SUM(D35:D40)</f>
        <v>99.999999999999986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90" t="str">
        <f>'DOE25'!A2</f>
        <v>CHICHESTER SCHOOL DISTRICT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>
      <c r="A30" s="219"/>
      <c r="B30" s="220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>
      <c r="A31" s="219"/>
      <c r="B31" s="220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>
      <c r="A32" s="219"/>
      <c r="B32" s="220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9"/>
      <c r="AO32" s="220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9"/>
      <c r="BB32" s="220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9"/>
      <c r="BO32" s="220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9"/>
      <c r="CB32" s="220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9"/>
      <c r="CO32" s="220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9"/>
      <c r="DB32" s="220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9"/>
      <c r="DO32" s="220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9"/>
      <c r="EB32" s="220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9"/>
      <c r="EO32" s="220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9"/>
      <c r="FB32" s="220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9"/>
      <c r="FO32" s="220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9"/>
      <c r="GB32" s="220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9"/>
      <c r="GO32" s="220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9"/>
      <c r="HB32" s="220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9"/>
      <c r="HO32" s="220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9"/>
      <c r="IB32" s="220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9"/>
      <c r="IO32" s="220"/>
      <c r="IP32" s="284"/>
      <c r="IQ32" s="284"/>
      <c r="IR32" s="284"/>
      <c r="IS32" s="284"/>
      <c r="IT32" s="284"/>
      <c r="IU32" s="284"/>
      <c r="IV32" s="284"/>
    </row>
    <row r="33" spans="1:256">
      <c r="A33" s="219"/>
      <c r="B33" s="220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>
      <c r="A39" s="219"/>
      <c r="B39" s="220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>
      <c r="A40" s="219"/>
      <c r="B40" s="220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>
      <c r="A41" s="219"/>
      <c r="B41" s="220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>
      <c r="A60" s="219"/>
      <c r="B60" s="220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>
      <c r="A61" s="219"/>
      <c r="B61" s="220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>
      <c r="A62" s="219"/>
      <c r="B62" s="220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>
      <c r="A63" s="219"/>
      <c r="B63" s="220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>
      <c r="A64" s="219"/>
      <c r="B64" s="220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>
      <c r="A65" s="219"/>
      <c r="B65" s="220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>
      <c r="A66" s="219"/>
      <c r="B66" s="220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>
      <c r="A67" s="219"/>
      <c r="B67" s="220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>
      <c r="A68" s="219"/>
      <c r="B68" s="220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>
      <c r="A69" s="219"/>
      <c r="B69" s="220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>
      <c r="A70" s="221"/>
      <c r="B70" s="222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2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3" t="s">
        <v>848</v>
      </c>
      <c r="B72" s="283"/>
      <c r="C72" s="283"/>
      <c r="D72" s="283"/>
      <c r="E72" s="283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F0A" sheet="1" objects="1" scenarios="1"/>
  <mergeCells count="223">
    <mergeCell ref="EC39:EM39"/>
    <mergeCell ref="GC39:GM39"/>
    <mergeCell ref="BP39:BZ39"/>
    <mergeCell ref="CC39:CM39"/>
    <mergeCell ref="CP39:CZ39"/>
    <mergeCell ref="C45:M45"/>
    <mergeCell ref="C46:M46"/>
    <mergeCell ref="GC40:GM40"/>
    <mergeCell ref="GP40:GZ40"/>
    <mergeCell ref="EC40:EM40"/>
    <mergeCell ref="C44:M44"/>
    <mergeCell ref="C40:M40"/>
    <mergeCell ref="C43:M43"/>
    <mergeCell ref="EP40:EZ40"/>
    <mergeCell ref="P40:Z40"/>
    <mergeCell ref="AC40:AM40"/>
    <mergeCell ref="BC40:BM40"/>
    <mergeCell ref="BP40:BZ40"/>
    <mergeCell ref="FC40:FM40"/>
    <mergeCell ref="FP40:FZ40"/>
    <mergeCell ref="CC40:CM40"/>
    <mergeCell ref="CP40:CZ40"/>
    <mergeCell ref="DC40:DM40"/>
    <mergeCell ref="DP40:DZ40"/>
    <mergeCell ref="IP39:IV39"/>
    <mergeCell ref="EP39:EZ39"/>
    <mergeCell ref="FC39:FM39"/>
    <mergeCell ref="FP39:FZ39"/>
    <mergeCell ref="GP39:GZ39"/>
    <mergeCell ref="IC39:IM39"/>
    <mergeCell ref="IP40:IV40"/>
    <mergeCell ref="GC38:GM38"/>
    <mergeCell ref="GP38:GZ38"/>
    <mergeCell ref="HC38:HM38"/>
    <mergeCell ref="HP38:HZ38"/>
    <mergeCell ref="IC38:IM38"/>
    <mergeCell ref="IP38:IV38"/>
    <mergeCell ref="HP39:HZ39"/>
    <mergeCell ref="HC39:HM39"/>
    <mergeCell ref="HC40:HM40"/>
    <mergeCell ref="HP40:HZ40"/>
    <mergeCell ref="IC40:IM40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HC32:HM32"/>
    <mergeCell ref="EP32:EZ32"/>
    <mergeCell ref="GP32:GZ32"/>
    <mergeCell ref="DC32:DM32"/>
    <mergeCell ref="DP32:DZ32"/>
    <mergeCell ref="EC32:EM32"/>
    <mergeCell ref="FP32:FZ32"/>
    <mergeCell ref="GC32:GM32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BC30:BM30"/>
    <mergeCell ref="BP30:BZ30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GP31:GZ31"/>
    <mergeCell ref="BP38:BZ38"/>
    <mergeCell ref="CC38:CM38"/>
    <mergeCell ref="CC32:CM32"/>
    <mergeCell ref="CP38:CZ38"/>
    <mergeCell ref="BP32:BZ32"/>
    <mergeCell ref="BC38:BM38"/>
    <mergeCell ref="DC38:DM38"/>
    <mergeCell ref="DP38:DZ38"/>
    <mergeCell ref="EC38:EM38"/>
    <mergeCell ref="EP38:EZ38"/>
    <mergeCell ref="FC38:FM38"/>
    <mergeCell ref="FP38:FZ38"/>
    <mergeCell ref="DC39:DM39"/>
    <mergeCell ref="DP39:DZ3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AP40:AZ40"/>
    <mergeCell ref="AC38:AM38"/>
    <mergeCell ref="AP38:AZ38"/>
    <mergeCell ref="AC32:AM32"/>
    <mergeCell ref="AP32:AZ32"/>
    <mergeCell ref="P39:Z39"/>
    <mergeCell ref="AC39:AM39"/>
    <mergeCell ref="AP39:AZ39"/>
    <mergeCell ref="C5:M5"/>
    <mergeCell ref="C6:M6"/>
    <mergeCell ref="C7:M7"/>
    <mergeCell ref="C8:M8"/>
    <mergeCell ref="C20:M20"/>
    <mergeCell ref="BC29:BM29"/>
    <mergeCell ref="P38:Z38"/>
    <mergeCell ref="AC31:AM31"/>
    <mergeCell ref="IP29:IV29"/>
    <mergeCell ref="FP29:FZ29"/>
    <mergeCell ref="GC29:GM29"/>
    <mergeCell ref="GP29:GZ29"/>
    <mergeCell ref="HC29:HM29"/>
    <mergeCell ref="HP29:HZ29"/>
    <mergeCell ref="IC29:IM29"/>
    <mergeCell ref="CP29:CZ29"/>
    <mergeCell ref="DC29:DM29"/>
    <mergeCell ref="DP29:DZ29"/>
    <mergeCell ref="EC29:EM29"/>
    <mergeCell ref="EP29:EZ29"/>
    <mergeCell ref="FC29:FM29"/>
    <mergeCell ref="IC30:IM30"/>
    <mergeCell ref="IP30:IV30"/>
    <mergeCell ref="BC31:BM31"/>
    <mergeCell ref="P31:Z31"/>
    <mergeCell ref="C9:M9"/>
    <mergeCell ref="C10:M10"/>
    <mergeCell ref="C11:M11"/>
    <mergeCell ref="C12:M12"/>
    <mergeCell ref="AP31:AZ31"/>
    <mergeCell ref="P32:Z32"/>
    <mergeCell ref="BP29:BZ29"/>
    <mergeCell ref="CC29:CM29"/>
    <mergeCell ref="P29:Z29"/>
    <mergeCell ref="AC29:AM29"/>
    <mergeCell ref="AP29:AZ29"/>
    <mergeCell ref="C24:M24"/>
    <mergeCell ref="C29:M29"/>
    <mergeCell ref="C25:M25"/>
    <mergeCell ref="BC32:BM32"/>
    <mergeCell ref="A1:I1"/>
    <mergeCell ref="C3:M3"/>
    <mergeCell ref="C4:M4"/>
    <mergeCell ref="F2:I2"/>
    <mergeCell ref="A2:E2"/>
    <mergeCell ref="C13:M13"/>
    <mergeCell ref="C22:M22"/>
    <mergeCell ref="C23:M23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21:M21"/>
    <mergeCell ref="C26:M26"/>
    <mergeCell ref="C27:M27"/>
    <mergeCell ref="C28:M28"/>
    <mergeCell ref="C32:M32"/>
    <mergeCell ref="C30:M30"/>
    <mergeCell ref="C31:M31"/>
    <mergeCell ref="C66:M66"/>
    <mergeCell ref="C67:M67"/>
    <mergeCell ref="C68:M68"/>
    <mergeCell ref="C69:M69"/>
    <mergeCell ref="C62:M62"/>
    <mergeCell ref="C63:M63"/>
    <mergeCell ref="C64:M64"/>
    <mergeCell ref="C65:M65"/>
    <mergeCell ref="C77:M77"/>
    <mergeCell ref="C78:M78"/>
    <mergeCell ref="C70:M70"/>
    <mergeCell ref="A72:E72"/>
    <mergeCell ref="C73:M73"/>
    <mergeCell ref="C74:M74"/>
    <mergeCell ref="C88:M88"/>
    <mergeCell ref="C89:M89"/>
    <mergeCell ref="C90:M90"/>
    <mergeCell ref="C83:M83"/>
    <mergeCell ref="C84:M84"/>
    <mergeCell ref="C85:M85"/>
    <mergeCell ref="C86:M86"/>
    <mergeCell ref="C87:M87"/>
    <mergeCell ref="C79:M79"/>
    <mergeCell ref="C80:M80"/>
    <mergeCell ref="C81:M81"/>
    <mergeCell ref="C82:M82"/>
    <mergeCell ref="C75:M75"/>
    <mergeCell ref="C76:M7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2012-09-13T18:47:22Z</cp:lastPrinted>
  <dcterms:created xsi:type="dcterms:W3CDTF">1997-12-04T19:04:30Z</dcterms:created>
  <dcterms:modified xsi:type="dcterms:W3CDTF">2012-11-21T14:21:30Z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