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8" i="1" l="1"/>
  <c r="F116" i="1"/>
  <c r="G438" i="1" l="1"/>
  <c r="H527" i="1"/>
  <c r="H520" i="1"/>
  <c r="H243" i="1"/>
  <c r="F9" i="1"/>
  <c r="H239" i="1"/>
  <c r="K239" i="1"/>
  <c r="G239" i="1"/>
  <c r="H237" i="1"/>
  <c r="H234" i="1"/>
  <c r="H232" i="1"/>
  <c r="H207" i="1"/>
  <c r="H203" i="1"/>
  <c r="H201" i="1"/>
  <c r="H197" i="1"/>
  <c r="H196" i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E13" i="13" s="1"/>
  <c r="C13" i="13" s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G661" i="1" s="1"/>
  <c r="L243" i="1"/>
  <c r="F17" i="13"/>
  <c r="G17" i="13"/>
  <c r="L250" i="1"/>
  <c r="F18" i="13"/>
  <c r="G18" i="13"/>
  <c r="L251" i="1"/>
  <c r="F19" i="13"/>
  <c r="G19" i="13"/>
  <c r="L252" i="1"/>
  <c r="D19" i="13" s="1"/>
  <c r="C19" i="13" s="1"/>
  <c r="F29" i="13"/>
  <c r="G29" i="13"/>
  <c r="L357" i="1"/>
  <c r="L358" i="1"/>
  <c r="F660" i="1" s="1"/>
  <c r="L359" i="1"/>
  <c r="I366" i="1"/>
  <c r="J289" i="1"/>
  <c r="J308" i="1"/>
  <c r="J327" i="1"/>
  <c r="F31" i="13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E113" i="2" s="1"/>
  <c r="L334" i="1"/>
  <c r="L259" i="1"/>
  <c r="C130" i="2" s="1"/>
  <c r="L260" i="1"/>
  <c r="L340" i="1"/>
  <c r="E130" i="2" s="1"/>
  <c r="L341" i="1"/>
  <c r="L254" i="1"/>
  <c r="L335" i="1"/>
  <c r="C11" i="13"/>
  <c r="C10" i="13"/>
  <c r="C9" i="13"/>
  <c r="L360" i="1"/>
  <c r="L361" i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G59" i="1"/>
  <c r="H59" i="1"/>
  <c r="I59" i="1"/>
  <c r="F78" i="1"/>
  <c r="F93" i="1"/>
  <c r="F110" i="1"/>
  <c r="G110" i="1"/>
  <c r="G111" i="1"/>
  <c r="H78" i="1"/>
  <c r="H93" i="1"/>
  <c r="E57" i="2" s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H146" i="1"/>
  <c r="E84" i="2" s="1"/>
  <c r="H161" i="1"/>
  <c r="I146" i="1"/>
  <c r="I168" i="1" s="1"/>
  <c r="I161" i="1"/>
  <c r="C10" i="10"/>
  <c r="C12" i="10"/>
  <c r="C15" i="10"/>
  <c r="C17" i="10"/>
  <c r="C19" i="10"/>
  <c r="C21" i="10"/>
  <c r="L249" i="1"/>
  <c r="L331" i="1"/>
  <c r="E112" i="2" s="1"/>
  <c r="L253" i="1"/>
  <c r="C24" i="10" s="1"/>
  <c r="C25" i="10"/>
  <c r="L267" i="1"/>
  <c r="L268" i="1"/>
  <c r="L348" i="1"/>
  <c r="E141" i="2" s="1"/>
  <c r="L349" i="1"/>
  <c r="I664" i="1"/>
  <c r="I669" i="1"/>
  <c r="L210" i="1"/>
  <c r="L246" i="1"/>
  <c r="G660" i="1"/>
  <c r="F661" i="1"/>
  <c r="H661" i="1"/>
  <c r="I668" i="1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K269" i="1"/>
  <c r="J269" i="1"/>
  <c r="I269" i="1"/>
  <c r="H269" i="1"/>
  <c r="G269" i="1"/>
  <c r="F269" i="1"/>
  <c r="C131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G80" i="2" s="1"/>
  <c r="C78" i="2"/>
  <c r="D78" i="2"/>
  <c r="E78" i="2"/>
  <c r="C79" i="2"/>
  <c r="E79" i="2"/>
  <c r="C84" i="2"/>
  <c r="D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C110" i="2"/>
  <c r="E110" i="2"/>
  <c r="C111" i="2"/>
  <c r="C112" i="2"/>
  <c r="C113" i="2"/>
  <c r="D114" i="2"/>
  <c r="F114" i="2"/>
  <c r="G114" i="2"/>
  <c r="C117" i="2"/>
  <c r="E117" i="2"/>
  <c r="C118" i="2"/>
  <c r="C119" i="2"/>
  <c r="E119" i="2"/>
  <c r="C120" i="2"/>
  <c r="C121" i="2"/>
  <c r="E121" i="2"/>
  <c r="C122" i="2"/>
  <c r="C123" i="2"/>
  <c r="E123" i="2"/>
  <c r="C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/>
  <c r="H619" i="1" s="1"/>
  <c r="F176" i="1"/>
  <c r="I176" i="1"/>
  <c r="F182" i="1"/>
  <c r="G182" i="1"/>
  <c r="H182" i="1"/>
  <c r="I182" i="1"/>
  <c r="J182" i="1"/>
  <c r="J191" i="1"/>
  <c r="F187" i="1"/>
  <c r="G187" i="1"/>
  <c r="H187" i="1"/>
  <c r="I187" i="1"/>
  <c r="I191" i="1" s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L380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J433" i="1" s="1"/>
  <c r="L428" i="1"/>
  <c r="L429" i="1"/>
  <c r="L430" i="1"/>
  <c r="L431" i="1"/>
  <c r="F432" i="1"/>
  <c r="G432" i="1"/>
  <c r="H432" i="1"/>
  <c r="I432" i="1"/>
  <c r="I433" i="1" s="1"/>
  <c r="J432" i="1"/>
  <c r="F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639" i="1" s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G634" i="1"/>
  <c r="H634" i="1"/>
  <c r="J634" i="1" s="1"/>
  <c r="H635" i="1"/>
  <c r="H636" i="1"/>
  <c r="H637" i="1"/>
  <c r="G638" i="1"/>
  <c r="H638" i="1"/>
  <c r="G639" i="1"/>
  <c r="G640" i="1"/>
  <c r="H640" i="1"/>
  <c r="G641" i="1"/>
  <c r="H641" i="1"/>
  <c r="G642" i="1"/>
  <c r="H642" i="1"/>
  <c r="G643" i="1"/>
  <c r="H643" i="1"/>
  <c r="G644" i="1"/>
  <c r="H644" i="1"/>
  <c r="G648" i="1"/>
  <c r="H649" i="1"/>
  <c r="G650" i="1"/>
  <c r="G651" i="1"/>
  <c r="H651" i="1"/>
  <c r="J651" i="1" s="1"/>
  <c r="G652" i="1"/>
  <c r="H652" i="1"/>
  <c r="J652" i="1" s="1"/>
  <c r="G653" i="1"/>
  <c r="H653" i="1"/>
  <c r="H654" i="1"/>
  <c r="F191" i="1"/>
  <c r="K256" i="1"/>
  <c r="K270" i="1" s="1"/>
  <c r="I256" i="1"/>
  <c r="I270" i="1" s="1"/>
  <c r="G256" i="1"/>
  <c r="G270" i="1" s="1"/>
  <c r="C18" i="2"/>
  <c r="C26" i="10"/>
  <c r="L350" i="1"/>
  <c r="L289" i="1"/>
  <c r="A31" i="12"/>
  <c r="A40" i="12"/>
  <c r="G161" i="2"/>
  <c r="D18" i="13"/>
  <c r="C18" i="13" s="1"/>
  <c r="D7" i="13"/>
  <c r="D18" i="2"/>
  <c r="D17" i="13"/>
  <c r="C17" i="13" s="1"/>
  <c r="E8" i="13"/>
  <c r="C8" i="13" s="1"/>
  <c r="C90" i="2"/>
  <c r="F61" i="2"/>
  <c r="F62" i="2" s="1"/>
  <c r="D31" i="2"/>
  <c r="C77" i="2"/>
  <c r="D49" i="2"/>
  <c r="G156" i="2"/>
  <c r="F49" i="2"/>
  <c r="G162" i="2"/>
  <c r="G157" i="2"/>
  <c r="G102" i="2"/>
  <c r="C102" i="2"/>
  <c r="F90" i="2"/>
  <c r="C31" i="2"/>
  <c r="D29" i="13"/>
  <c r="C29" i="13" s="1"/>
  <c r="D14" i="13"/>
  <c r="C14" i="13" s="1"/>
  <c r="C7" i="13"/>
  <c r="E77" i="2"/>
  <c r="L426" i="1"/>
  <c r="J256" i="1"/>
  <c r="H111" i="1"/>
  <c r="J640" i="1"/>
  <c r="K604" i="1"/>
  <c r="G647" i="1" s="1"/>
  <c r="J570" i="1"/>
  <c r="L432" i="1"/>
  <c r="H168" i="1"/>
  <c r="J270" i="1"/>
  <c r="J642" i="1"/>
  <c r="F475" i="1"/>
  <c r="H621" i="1" s="1"/>
  <c r="I475" i="1"/>
  <c r="H624" i="1" s="1"/>
  <c r="J624" i="1" s="1"/>
  <c r="G475" i="1"/>
  <c r="H622" i="1" s="1"/>
  <c r="J622" i="1" s="1"/>
  <c r="G337" i="1"/>
  <c r="G351" i="1"/>
  <c r="C23" i="10"/>
  <c r="F168" i="1"/>
  <c r="J139" i="1"/>
  <c r="H256" i="1"/>
  <c r="H270" i="1" s="1"/>
  <c r="K597" i="1"/>
  <c r="G646" i="1" s="1"/>
  <c r="C29" i="10"/>
  <c r="H139" i="1"/>
  <c r="L400" i="1"/>
  <c r="C138" i="2" s="1"/>
  <c r="L392" i="1"/>
  <c r="C137" i="2" s="1"/>
  <c r="F22" i="13"/>
  <c r="C22" i="13" s="1"/>
  <c r="H570" i="1"/>
  <c r="J544" i="1"/>
  <c r="H337" i="1"/>
  <c r="H351" i="1" s="1"/>
  <c r="F337" i="1"/>
  <c r="F351" i="1" s="1"/>
  <c r="G191" i="1"/>
  <c r="H191" i="1"/>
  <c r="C35" i="10"/>
  <c r="D5" i="13"/>
  <c r="C5" i="13" s="1"/>
  <c r="J654" i="1"/>
  <c r="I570" i="1"/>
  <c r="L564" i="1"/>
  <c r="G544" i="1"/>
  <c r="H544" i="1"/>
  <c r="F33" i="13"/>
  <c r="J653" i="1" l="1"/>
  <c r="J644" i="1"/>
  <c r="J638" i="1"/>
  <c r="J617" i="1"/>
  <c r="F570" i="1"/>
  <c r="L569" i="1"/>
  <c r="K570" i="1"/>
  <c r="K544" i="1"/>
  <c r="I544" i="1"/>
  <c r="H475" i="1"/>
  <c r="H623" i="1" s="1"/>
  <c r="H433" i="1"/>
  <c r="K433" i="1"/>
  <c r="G133" i="2" s="1"/>
  <c r="G143" i="2" s="1"/>
  <c r="L269" i="1"/>
  <c r="L381" i="1"/>
  <c r="G635" i="1" s="1"/>
  <c r="J635" i="1" s="1"/>
  <c r="F659" i="1"/>
  <c r="G168" i="1"/>
  <c r="J192" i="1"/>
  <c r="H192" i="1"/>
  <c r="G628" i="1" s="1"/>
  <c r="J628" i="1" s="1"/>
  <c r="G570" i="1"/>
  <c r="L559" i="1"/>
  <c r="F544" i="1"/>
  <c r="G433" i="1"/>
  <c r="L418" i="1"/>
  <c r="L433" i="1" s="1"/>
  <c r="G637" i="1" s="1"/>
  <c r="J637" i="1" s="1"/>
  <c r="L336" i="1"/>
  <c r="L255" i="1"/>
  <c r="J619" i="1"/>
  <c r="L327" i="1"/>
  <c r="L308" i="1"/>
  <c r="L337" i="1" s="1"/>
  <c r="L351" i="1" s="1"/>
  <c r="G632" i="1" s="1"/>
  <c r="J632" i="1" s="1"/>
  <c r="E124" i="2"/>
  <c r="E122" i="2"/>
  <c r="E120" i="2"/>
  <c r="E118" i="2"/>
  <c r="E111" i="2"/>
  <c r="E109" i="2"/>
  <c r="K337" i="1"/>
  <c r="K351" i="1" s="1"/>
  <c r="J337" i="1"/>
  <c r="I368" i="1"/>
  <c r="H633" i="1" s="1"/>
  <c r="J633" i="1" s="1"/>
  <c r="C20" i="10"/>
  <c r="C16" i="10"/>
  <c r="L228" i="1"/>
  <c r="C13" i="10"/>
  <c r="C11" i="10"/>
  <c r="E16" i="13"/>
  <c r="C16" i="13" s="1"/>
  <c r="C140" i="2"/>
  <c r="C143" i="2" s="1"/>
  <c r="C114" i="2"/>
  <c r="J475" i="1"/>
  <c r="H625" i="1" s="1"/>
  <c r="J641" i="1"/>
  <c r="J643" i="1"/>
  <c r="G61" i="2"/>
  <c r="G62" i="2" s="1"/>
  <c r="J639" i="1"/>
  <c r="I661" i="1"/>
  <c r="H659" i="1"/>
  <c r="C18" i="10"/>
  <c r="C28" i="10" s="1"/>
  <c r="D6" i="13"/>
  <c r="C6" i="13" s="1"/>
  <c r="F111" i="1"/>
  <c r="F192" i="1" s="1"/>
  <c r="G626" i="1" s="1"/>
  <c r="J626" i="1" s="1"/>
  <c r="G159" i="2"/>
  <c r="G158" i="2"/>
  <c r="G155" i="2"/>
  <c r="G144" i="2"/>
  <c r="E102" i="2"/>
  <c r="F102" i="2"/>
  <c r="D102" i="2"/>
  <c r="D90" i="2"/>
  <c r="D80" i="2"/>
  <c r="F77" i="2"/>
  <c r="C69" i="2"/>
  <c r="C80" i="2" s="1"/>
  <c r="D61" i="2"/>
  <c r="D62" i="2" s="1"/>
  <c r="F31" i="2"/>
  <c r="F50" i="2" s="1"/>
  <c r="F18" i="2"/>
  <c r="A13" i="12"/>
  <c r="D144" i="2"/>
  <c r="C127" i="2"/>
  <c r="C61" i="2"/>
  <c r="C62" i="2" s="1"/>
  <c r="E49" i="2"/>
  <c r="C49" i="2"/>
  <c r="C50" i="2" s="1"/>
  <c r="E31" i="2"/>
  <c r="E18" i="2"/>
  <c r="E90" i="2"/>
  <c r="E61" i="2"/>
  <c r="E62" i="2" s="1"/>
  <c r="G103" i="2"/>
  <c r="E143" i="2"/>
  <c r="J616" i="1"/>
  <c r="G36" i="2"/>
  <c r="G49" i="2" s="1"/>
  <c r="J50" i="1"/>
  <c r="K548" i="1"/>
  <c r="F551" i="1"/>
  <c r="F663" i="1"/>
  <c r="G630" i="1"/>
  <c r="J630" i="1" s="1"/>
  <c r="G645" i="1"/>
  <c r="J650" i="1"/>
  <c r="J648" i="1"/>
  <c r="L570" i="1"/>
  <c r="J618" i="1"/>
  <c r="G160" i="2"/>
  <c r="J551" i="1"/>
  <c r="H551" i="1"/>
  <c r="K550" i="1"/>
  <c r="C39" i="10"/>
  <c r="J32" i="1"/>
  <c r="G22" i="2"/>
  <c r="G31" i="2" s="1"/>
  <c r="J19" i="1"/>
  <c r="G620" i="1" s="1"/>
  <c r="G8" i="2"/>
  <c r="G18" i="2" s="1"/>
  <c r="H647" i="1"/>
  <c r="J647" i="1" s="1"/>
  <c r="J351" i="1"/>
  <c r="L256" i="1"/>
  <c r="L270" i="1" s="1"/>
  <c r="G631" i="1" s="1"/>
  <c r="J631" i="1" s="1"/>
  <c r="G659" i="1"/>
  <c r="G663" i="1" s="1"/>
  <c r="G163" i="2"/>
  <c r="I551" i="1"/>
  <c r="G551" i="1"/>
  <c r="K549" i="1"/>
  <c r="C38" i="10"/>
  <c r="I192" i="1"/>
  <c r="G629" i="1" s="1"/>
  <c r="J629" i="1" s="1"/>
  <c r="G192" i="1"/>
  <c r="G627" i="1" s="1"/>
  <c r="J627" i="1" s="1"/>
  <c r="D31" i="13"/>
  <c r="C31" i="13" s="1"/>
  <c r="E127" i="2"/>
  <c r="E114" i="2"/>
  <c r="D103" i="2"/>
  <c r="F80" i="2"/>
  <c r="F103" i="2" s="1"/>
  <c r="G33" i="13"/>
  <c r="E33" i="13"/>
  <c r="D35" i="13" s="1"/>
  <c r="L407" i="1"/>
  <c r="H25" i="13"/>
  <c r="D50" i="2"/>
  <c r="D15" i="13"/>
  <c r="C15" i="13" s="1"/>
  <c r="D12" i="13"/>
  <c r="C12" i="13" s="1"/>
  <c r="G649" i="1"/>
  <c r="J649" i="1" s="1"/>
  <c r="H646" i="1"/>
  <c r="J646" i="1" s="1"/>
  <c r="G623" i="1"/>
  <c r="J623" i="1" s="1"/>
  <c r="G621" i="1"/>
  <c r="J621" i="1" s="1"/>
  <c r="L543" i="1"/>
  <c r="L533" i="1"/>
  <c r="L523" i="1"/>
  <c r="K502" i="1"/>
  <c r="E80" i="2"/>
  <c r="E103" i="2" s="1"/>
  <c r="H660" i="1"/>
  <c r="H663" i="1" s="1"/>
  <c r="A22" i="12"/>
  <c r="C36" i="10"/>
  <c r="D33" i="13"/>
  <c r="D36" i="13" s="1"/>
  <c r="F143" i="2"/>
  <c r="F144" i="2" s="1"/>
  <c r="D26" i="10" l="1"/>
  <c r="D17" i="10"/>
  <c r="D18" i="10"/>
  <c r="D13" i="10"/>
  <c r="C30" i="10"/>
  <c r="D20" i="10"/>
  <c r="D16" i="10"/>
  <c r="D11" i="10"/>
  <c r="D10" i="10"/>
  <c r="E144" i="2"/>
  <c r="C144" i="2"/>
  <c r="D27" i="10"/>
  <c r="D25" i="10"/>
  <c r="D21" i="10"/>
  <c r="D19" i="10"/>
  <c r="C41" i="10"/>
  <c r="D35" i="10" s="1"/>
  <c r="C103" i="2"/>
  <c r="D12" i="10"/>
  <c r="D22" i="10"/>
  <c r="D23" i="10"/>
  <c r="D24" i="10"/>
  <c r="D15" i="10"/>
  <c r="E50" i="2"/>
  <c r="H671" i="1"/>
  <c r="C6" i="10" s="1"/>
  <c r="H666" i="1"/>
  <c r="G666" i="1"/>
  <c r="G671" i="1"/>
  <c r="F671" i="1"/>
  <c r="C4" i="10" s="1"/>
  <c r="F666" i="1"/>
  <c r="K551" i="1"/>
  <c r="G50" i="2"/>
  <c r="H33" i="13"/>
  <c r="C25" i="13"/>
  <c r="G636" i="1"/>
  <c r="J636" i="1" s="1"/>
  <c r="H645" i="1"/>
  <c r="G625" i="1"/>
  <c r="J625" i="1" s="1"/>
  <c r="J51" i="1"/>
  <c r="H620" i="1" s="1"/>
  <c r="J620" i="1" s="1"/>
  <c r="L544" i="1"/>
  <c r="I660" i="1"/>
  <c r="J645" i="1"/>
  <c r="I659" i="1"/>
  <c r="I663" i="1" s="1"/>
  <c r="D37" i="10"/>
  <c r="D39" i="10"/>
  <c r="D40" i="10" l="1"/>
  <c r="D36" i="10"/>
  <c r="D41" i="10" s="1"/>
  <c r="D38" i="10"/>
  <c r="D28" i="10"/>
  <c r="I671" i="1"/>
  <c r="C7" i="10" s="1"/>
  <c r="I666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<sst xmlns="http://schemas.openxmlformats.org/spreadsheetml/2006/main" count="3943" uniqueCount="910">
  <si>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</si>
  <si>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</si>
  <si>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</si>
  <si>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</si>
  <si>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</si>
  <si>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</si>
  <si>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</si>
  <si>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</si>
  <si>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</si>
  <si>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</si>
  <si>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</si>
  <si>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</si>
  <si>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</si>
  <si>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</si>
  <si>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</si>
  <si>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</si>
  <si>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</si>
  <si>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</si>
  <si>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</si>
  <si>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</si>
  <si>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</si>
  <si>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</si>
  <si>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</si>
  <si>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</si>
  <si>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</si>
  <si>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</si>
  <si>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</si>
  <si>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</si>
  <si>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</si>
  <si>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</si>
  <si>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</si>
  <si>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</si>
  <si>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</si>
  <si>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</si>
  <si>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</si>
  <si>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</si>
  <si>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</si>
  <si>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</si>
  <si>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</si>
  <si>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</si>
  <si>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</si>
  <si>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</si>
  <si>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</si>
  <si>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</si>
  <si>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</si>
  <si>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</si>
  <si>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</si>
  <si>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</si>
  <si>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</si>
  <si>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</si>
  <si>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</si>
  <si>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</si>
  <si>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</si>
  <si>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</si>
  <si>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</si>
  <si>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</si>
  <si>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</si>
  <si>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</si>
  <si>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</si>
  <si>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</si>
  <si>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</si>
  <si>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</si>
  <si>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</si>
  <si>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</si>
  <si>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</si>
  <si>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</si>
  <si>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</si>
  <si>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</si>
  <si>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</si>
  <si>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</si>
  <si>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</si>
  <si>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</si>
  <si>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</si>
  <si>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</si>
  <si>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</si>
  <si>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</si>
  <si>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</si>
  <si>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</si>
  <si>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</si>
  <si>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</si>
  <si>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</si>
  <si>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</si>
  <si>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</si>
  <si>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</si>
  <si>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</si>
  <si>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</si>
  <si>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</si>
  <si>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</si>
  <si>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</si>
  <si>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</si>
  <si>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</si>
  <si>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</si>
  <si>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</si>
  <si>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</si>
  <si>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</si>
  <si>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</si>
  <si>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</si>
  <si>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</si>
  <si>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</si>
  <si>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</si>
  <si>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</si>
  <si>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</si>
  <si>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</si>
  <si>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</si>
  <si>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</si>
  <si>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</si>
  <si>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</si>
  <si>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</si>
  <si>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</si>
  <si>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</si>
  <si>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</si>
  <si>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</si>
  <si>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</si>
  <si>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</si>
  <si>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</si>
  <si>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</si>
  <si>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</si>
  <si>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</si>
  <si>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</si>
  <si>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</si>
  <si>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</si>
  <si>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</si>
  <si>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</si>
  <si>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</si>
  <si>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</si>
  <si>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</si>
  <si>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</si>
  <si>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</si>
  <si>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</si>
  <si>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</si>
  <si>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</si>
  <si>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</si>
  <si>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</si>
  <si>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</si>
  <si>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</si>
  <si>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</si>
  <si>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</si>
  <si>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</si>
  <si>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</si>
  <si>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</si>
  <si>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</si>
  <si>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</si>
  <si>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</si>
  <si>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</si>
  <si>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</si>
  <si>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</si>
  <si>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</si>
  <si>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</si>
  <si>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</si>
  <si>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</si>
  <si>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</si>
  <si>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</si>
  <si>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</si>
  <si>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</si>
  <si>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</si>
  <si>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</si>
  <si>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</si>
  <si>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</si>
  <si>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</si>
  <si>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</si>
  <si>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</si>
  <si>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</si>
  <si>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</si>
  <si>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</si>
  <si>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</si>
  <si>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</si>
  <si>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</si>
  <si>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</si>
  <si>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</si>
  <si>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</si>
  <si>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</si>
  <si>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</si>
  <si>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</si>
  <si>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</si>
  <si>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</si>
  <si>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</si>
  <si>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</si>
  <si>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</si>
  <si>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</si>
  <si>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</si>
  <si>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</si>
  <si>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</si>
  <si>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</si>
  <si>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</si>
  <si>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</si>
  <si>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</si>
  <si>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</si>
  <si>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</si>
  <si>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</si>
  <si>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</si>
  <si>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</si>
  <si>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</si>
  <si>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</si>
  <si>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</si>
  <si>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</si>
  <si>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</si>
  <si>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</si>
  <si>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</si>
  <si>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</si>
  <si>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</si>
  <si>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</si>
  <si>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</si>
  <si>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</si>
  <si>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</si>
  <si>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</si>
  <si>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</si>
  <si>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</si>
  <si>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</si>
  <si>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</si>
  <si>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</si>
  <si>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</si>
  <si>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</si>
  <si>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</si>
  <si>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</si>
  <si>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</si>
  <si>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</si>
  <si>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</si>
  <si>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</si>
  <si>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</si>
  <si>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</si>
  <si>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</si>
  <si>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</si>
  <si>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</si>
  <si>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</si>
  <si>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</si>
  <si>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</si>
  <si>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</si>
  <si>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</si>
  <si>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</si>
  <si>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</si>
  <si>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</si>
  <si>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</si>
  <si>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</si>
  <si>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</si>
  <si>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</si>
  <si>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</si>
  <si>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</si>
  <si>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</si>
  <si>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</si>
  <si>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</si>
  <si>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</si>
  <si>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</si>
  <si>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</si>
  <si>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</si>
  <si>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</si>
  <si>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</si>
  <si>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</si>
  <si>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</si>
  <si>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</si>
  <si>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</si>
  <si>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</si>
  <si>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</si>
  <si>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</si>
  <si>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</si>
  <si>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</si>
  <si>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</si>
  <si>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</si>
  <si>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</si>
  <si>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</si>
  <si>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</si>
  <si>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</si>
  <si>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</si>
  <si>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</si>
  <si>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</si>
  <si>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</si>
  <si>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</si>
  <si>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</si>
  <si>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</si>
  <si>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</si>
  <si>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</si>
  <si>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</si>
  <si>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</si>
  <si>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</si>
  <si>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</si>
  <si>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</si>
  <si>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</si>
  <si>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</si>
  <si>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</si>
  <si>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</si>
  <si>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</si>
  <si>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</si>
  <si>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</si>
  <si>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</si>
  <si>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</si>
  <si>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</si>
  <si>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</si>
  <si>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</si>
  <si>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</si>
  <si>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</si>
  <si>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</si>
  <si>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</si>
  <si>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</si>
  <si>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</si>
  <si>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</si>
  <si>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</si>
  <si>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</si>
  <si>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</si>
  <si>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</si>
  <si>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</si>
  <si>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</si>
  <si>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</si>
  <si>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</si>
  <si>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</si>
  <si>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</si>
  <si>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</si>
  <si>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</si>
  <si>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</si>
  <si>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</si>
  <si>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</si>
  <si>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</si>
  <si>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</si>
  <si>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</si>
  <si>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</si>
  <si>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</si>
  <si>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</si>
  <si>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</si>
  <si>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</si>
  <si>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</si>
  <si>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</si>
  <si>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</si>
  <si>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</si>
  <si>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</si>
  <si>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</si>
  <si>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</si>
  <si>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</si>
  <si>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</si>
  <si>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</si>
  <si>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</si>
  <si>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</si>
  <si>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</si>
  <si>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</si>
  <si>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</si>
  <si>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</si>
  <si>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</si>
  <si>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</si>
  <si>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</si>
  <si>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</si>
  <si>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</si>
  <si>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</si>
  <si>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</si>
  <si>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</si>
  <si>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</si>
  <si>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</si>
  <si>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</si>
  <si>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</si>
  <si>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</si>
  <si>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</si>
  <si>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</si>
  <si>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</si>
  <si>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</si>
  <si>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</si>
  <si>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</si>
  <si>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</si>
  <si>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</si>
  <si>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</si>
  <si>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</si>
  <si>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</si>
  <si>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</si>
  <si>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</si>
  <si>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</si>
  <si>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</si>
  <si>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</si>
  <si>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</si>
  <si>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</si>
  <si>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</si>
  <si>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</si>
  <si>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</si>
  <si>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</si>
  <si>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</si>
  <si>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</si>
  <si>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</si>
  <si>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</si>
  <si>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</si>
  <si>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</si>
  <si>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</si>
  <si>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</si>
  <si>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</si>
  <si>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</si>
  <si>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</si>
  <si>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</si>
  <si>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</si>
  <si>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</si>
  <si>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</si>
  <si>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</si>
  <si>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</si>
  <si>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</si>
  <si>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</si>
  <si>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</si>
  <si>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</si>
  <si>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</si>
  <si>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</si>
  <si>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</si>
  <si>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</si>
  <si>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</si>
  <si>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</si>
  <si>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</si>
  <si>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</si>
  <si>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</si>
  <si>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</si>
  <si>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</si>
  <si>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</si>
  <si>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</si>
  <si>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</si>
  <si>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</si>
  <si>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</si>
  <si>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</si>
  <si>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</si>
  <si>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</si>
  <si>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</si>
  <si>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</si>
  <si>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</si>
  <si>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</si>
  <si>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</si>
  <si>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</si>
  <si>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</si>
  <si>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</si>
  <si>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</si>
  <si>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</si>
  <si>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</si>
  <si>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</si>
  <si>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</si>
  <si>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</si>
  <si>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</si>
  <si>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</si>
  <si>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</si>
  <si>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</si>
  <si>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</si>
  <si>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</si>
  <si>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</si>
  <si>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</si>
  <si>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</si>
  <si>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</si>
  <si>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</si>
  <si>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</si>
  <si>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</si>
  <si>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</si>
  <si>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</si>
  <si>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</si>
  <si>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</si>
  <si>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</si>
  <si>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</si>
  <si>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</si>
  <si>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</si>
  <si>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</si>
  <si>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</si>
  <si>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</si>
  <si>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</si>
  <si>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</si>
  <si>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</si>
  <si>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</si>
  <si>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</si>
  <si>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</si>
  <si>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</si>
  <si>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</si>
  <si>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</si>
  <si>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</si>
  <si>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</si>
  <si>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</si>
  <si>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</si>
  <si>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</si>
  <si>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</si>
  <si>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</si>
  <si>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</si>
  <si>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</si>
  <si>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</si>
  <si>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</si>
  <si>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</si>
  <si>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</si>
  <si>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</si>
  <si>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</si>
  <si>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</si>
  <si>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</si>
  <si>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</si>
  <si>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</si>
  <si>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</si>
  <si>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</si>
  <si>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</si>
  <si>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</si>
  <si>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</si>
  <si>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</si>
  <si>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</si>
  <si>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</si>
  <si>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</si>
  <si>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</si>
  <si>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</si>
  <si>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</si>
  <si>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</si>
  <si>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</si>
  <si>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</si>
  <si>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</si>
  <si>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</si>
  <si>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</si>
  <si>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</si>
  <si>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</si>
  <si>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</si>
  <si>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</si>
  <si>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</si>
  <si>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</si>
  <si>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</si>
  <si>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</si>
  <si>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</si>
  <si>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</si>
  <si>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</si>
  <si>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</si>
  <si>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</si>
  <si>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</si>
  <si>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</si>
  <si>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</si>
  <si>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</si>
  <si>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</si>
  <si>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</si>
  <si>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</si>
  <si>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</si>
  <si>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</si>
  <si>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</si>
  <si>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</si>
  <si>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</si>
  <si>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</si>
  <si>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</si>
  <si>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</si>
  <si>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</si>
  <si>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</si>
  <si>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</si>
  <si>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</si>
  <si>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</si>
  <si>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</si>
  <si>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</si>
  <si>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</si>
  <si>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</si>
  <si>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</si>
  <si>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</si>
  <si>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</si>
  <si>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</si>
  <si>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</si>
  <si>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</si>
  <si>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</si>
  <si>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</si>
  <si>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</si>
  <si>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</si>
  <si>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</si>
  <si>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</si>
  <si>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</si>
  <si>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</si>
  <si>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</si>
  <si>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</si>
  <si>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</si>
  <si>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</si>
  <si>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</si>
  <si>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</si>
  <si>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</si>
  <si>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</si>
  <si>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</si>
  <si>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</si>
  <si>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</si>
  <si>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</si>
  <si>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</si>
  <si>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</si>
  <si>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</si>
  <si>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</si>
  <si>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</si>
  <si>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</si>
  <si>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</si>
  <si>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</si>
  <si>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</si>
  <si>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</si>
  <si>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</si>
  <si>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</si>
  <si>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</si>
  <si>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</si>
  <si>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</si>
  <si>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</si>
  <si>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</si>
  <si>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</si>
  <si>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</si>
  <si>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</si>
  <si>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</si>
  <si>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</si>
  <si>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</si>
  <si>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</si>
  <si>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</si>
  <si>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</si>
  <si>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</si>
  <si>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</si>
  <si>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</si>
  <si>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</si>
  <si>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</si>
  <si>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</si>
  <si>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</si>
  <si>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</si>
  <si>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</si>
  <si>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</si>
  <si>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</si>
  <si>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</si>
  <si>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</si>
  <si>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</si>
  <si>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</si>
  <si>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</si>
  <si>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</si>
  <si>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</si>
  <si>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</si>
  <si>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</si>
  <si>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</si>
  <si>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</si>
  <si>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</si>
  <si>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</si>
  <si>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</si>
  <si>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</si>
  <si>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</si>
  <si>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</si>
  <si>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</si>
  <si>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</si>
  <si>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</si>
  <si>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</si>
  <si>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</si>
  <si>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</si>
  <si>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</si>
  <si>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</si>
  <si>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</si>
  <si>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</si>
  <si>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</si>
  <si>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</si>
  <si>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</si>
  <si>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</si>
  <si>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</si>
  <si>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</si>
  <si>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</si>
  <si>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</si>
  <si>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</si>
  <si>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</si>
  <si>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</si>
  <si>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</si>
  <si>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</si>
  <si>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</si>
  <si>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</si>
  <si>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</si>
  <si>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</si>
  <si>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</si>
  <si>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</si>
  <si>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</si>
  <si>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</si>
  <si>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</si>
  <si>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</si>
  <si>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</si>
  <si>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</si>
  <si>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</si>
  <si>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</si>
  <si>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</si>
  <si>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</si>
  <si>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</si>
  <si>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</si>
  <si>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</si>
  <si>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</si>
  <si>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</si>
  <si>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</si>
  <si>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</si>
  <si>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</si>
  <si>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</si>
  <si>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</si>
  <si>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</si>
  <si>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</si>
  <si>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</si>
  <si>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</si>
  <si>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</si>
  <si>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</si>
  <si>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</si>
  <si>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</si>
  <si>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</si>
  <si>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</si>
  <si>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</si>
  <si>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</si>
  <si>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</si>
  <si>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</si>
  <si>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</si>
  <si>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</si>
  <si>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</si>
  <si>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</si>
  <si>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</si>
  <si>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</si>
  <si>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</si>
  <si>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</si>
  <si>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</si>
  <si>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</si>
  <si>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</si>
  <si>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</si>
  <si>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</si>
  <si>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</si>
  <si>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</si>
  <si>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</si>
  <si>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</si>
  <si>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</si>
  <si>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</si>
  <si>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</si>
  <si>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</si>
  <si>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</si>
  <si>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</si>
  <si>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</si>
  <si>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</si>
  <si>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</si>
  <si>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</si>
  <si>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</si>
  <si>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</si>
  <si>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</si>
  <si>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</si>
  <si>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</si>
  <si>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</si>
  <si>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</si>
  <si>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</si>
  <si>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</si>
  <si>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</si>
  <si>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</si>
  <si>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</si>
  <si>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</si>
  <si>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</si>
  <si>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</si>
  <si>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</si>
  <si>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</si>
  <si>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</si>
  <si>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</si>
  <si>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</si>
  <si>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</si>
  <si>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</si>
  <si>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</si>
  <si>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</si>
  <si>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</si>
  <si>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</si>
  <si>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</si>
  <si>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</si>
  <si>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</si>
  <si>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</si>
  <si>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</si>
  <si>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</si>
  <si>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</si>
  <si>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</si>
  <si>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</si>
  <si>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</si>
  <si>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</si>
  <si>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</si>
  <si>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</si>
  <si>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</si>
  <si>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</si>
  <si>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</si>
  <si>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</si>
  <si>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</si>
  <si>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</si>
  <si>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</si>
  <si>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</si>
  <si>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</si>
  <si>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</si>
  <si>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</si>
  <si>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</si>
  <si>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</si>
  <si>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</si>
  <si>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</si>
  <si>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</si>
  <si>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</si>
  <si>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</si>
  <si>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</si>
  <si>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</si>
  <si>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</si>
  <si>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</si>
  <si>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</si>
  <si>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</si>
  <si>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</si>
  <si>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</si>
  <si>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</si>
  <si>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</si>
  <si>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</si>
  <si>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</si>
  <si>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</si>
  <si>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</si>
  <si>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</si>
  <si>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</si>
  <si>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</si>
  <si>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</si>
  <si>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</si>
  <si>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</si>
  <si>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</si>
  <si>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</si>
  <si>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</si>
  <si>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</si>
  <si>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</si>
  <si>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</si>
  <si>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</si>
  <si>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</si>
  <si>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</si>
  <si>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</si>
  <si>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</si>
  <si>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</si>
  <si>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</si>
  <si>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</si>
  <si>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</si>
  <si>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</si>
  <si>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</si>
  <si>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</si>
  <si>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</si>
  <si>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</si>
  <si>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</si>
  <si>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</si>
  <si>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</si>
  <si>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</si>
  <si>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</si>
  <si>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</si>
  <si>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</si>
  <si>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</si>
  <si>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</si>
  <si>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</si>
  <si>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</si>
  <si>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</si>
  <si>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</si>
  <si>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</si>
  <si>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</si>
  <si>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</si>
  <si>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</si>
  <si>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</si>
  <si>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</si>
  <si>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</si>
  <si>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</si>
  <si>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</si>
  <si>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</si>
  <si>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</si>
  <si>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</si>
  <si>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</si>
  <si>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</si>
  <si>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</si>
  <si>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</si>
  <si>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</si>
  <si>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</si>
  <si>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</si>
  <si>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</si>
  <si>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</si>
  <si>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</si>
  <si>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</si>
  <si>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</si>
  <si>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</si>
  <si>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</si>
  <si>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</si>
  <si>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</si>
  <si>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</si>
  <si>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</si>
  <si>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</si>
  <si>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</si>
  <si>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</si>
  <si>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</si>
  <si>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</si>
  <si>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</si>
  <si>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</si>
  <si>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</si>
  <si>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</si>
  <si>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</si>
  <si>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</si>
  <si>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</si>
  <si>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</si>
  <si>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</si>
  <si>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</si>
  <si>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</si>
  <si>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</si>
  <si>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</si>
  <si>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</si>
  <si>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</si>
  <si>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</si>
  <si>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</si>
  <si>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</si>
  <si>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</si>
  <si>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</si>
  <si>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</si>
  <si>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</si>
  <si>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</si>
  <si>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</si>
  <si>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</si>
  <si>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</si>
  <si>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</si>
  <si>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</si>
  <si>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</si>
  <si>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</si>
  <si>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</si>
  <si>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</si>
  <si>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</si>
  <si>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</si>
  <si>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</si>
  <si>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</si>
  <si>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</si>
  <si>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</si>
  <si>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</si>
  <si>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</si>
  <si>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</si>
  <si>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</si>
  <si>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</si>
  <si>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</si>
  <si>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</si>
  <si>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</si>
  <si>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</si>
  <si>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</si>
  <si>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</si>
  <si>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</si>
  <si>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</si>
  <si>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</si>
  <si>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</si>
  <si>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</si>
  <si>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</si>
  <si>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</si>
  <si>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</si>
  <si>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</si>
  <si>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</si>
  <si>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</si>
  <si>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</si>
  <si>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</si>
  <si>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</si>
  <si>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</si>
  <si>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</si>
  <si>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COLUMBIA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</si>
</sst>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F669" sqref="F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107</v>
      </c>
      <c r="C2" s="21">
        <v>107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26264.06+1041.53+104176.83</f>
        <v>131482.42000000001</v>
      </c>
      <c r="G9" s="18"/>
      <c r="H9" s="18"/>
      <c r="I9" s="18"/>
      <c r="J9" s="67">
        <f>SUM(I438)</f>
        <v>117774.31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2815.67</v>
      </c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134298.09000000003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117774.31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7837.14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7837.14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117774.31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126460.95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126460.95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117774.31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134298.09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117774.31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700084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700084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276.95</v>
      </c>
      <c r="G95" s="18"/>
      <c r="H95" s="18"/>
      <c r="I95" s="18"/>
      <c r="J95" s="18">
        <v>53.93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/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276.95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53.93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700360.95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53.93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f>444240.1</f>
        <v>444240.1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164930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384.9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609555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2656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2656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612211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12939.42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12939.42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1195.6400000000001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1195.6400000000001</v>
      </c>
      <c r="G161" s="41">
        <f>SUM(G149:G160)</f>
        <v>0</v>
      </c>
      <c r="H161" s="41">
        <f>SUM(H149:H160)</f>
        <v>0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14135.06</v>
      </c>
      <c r="G168" s="41">
        <f>G146+G161+SUM(G162:G167)</f>
        <v>0</v>
      </c>
      <c r="H168" s="41">
        <f>H146+H161+SUM(H162:H167)</f>
        <v>0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1326707.01</v>
      </c>
      <c r="G192" s="47">
        <f>G111+G139+G168+G191</f>
        <v>0</v>
      </c>
      <c r="H192" s="47">
        <f>H111+H139+H168+H191</f>
        <v>0</v>
      </c>
      <c r="I192" s="47">
        <f>I111+I139+I168+I191</f>
        <v>0</v>
      </c>
      <c r="J192" s="47">
        <f>J111+J139+J191</f>
        <v>53.93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/>
      <c r="G196" s="18"/>
      <c r="H196" s="18">
        <f>705496.52</f>
        <v>705496.52</v>
      </c>
      <c r="I196" s="18"/>
      <c r="J196" s="18"/>
      <c r="K196" s="18"/>
      <c r="L196" s="19">
        <f>SUM(F196:K196)</f>
        <v>705496.52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/>
      <c r="G197" s="18"/>
      <c r="H197" s="18">
        <f>37993.73</f>
        <v>37993.730000000003</v>
      </c>
      <c r="I197" s="18"/>
      <c r="J197" s="18"/>
      <c r="K197" s="18"/>
      <c r="L197" s="19">
        <f>SUM(F197:K197)</f>
        <v>37993.730000000003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f>500+3369.94+9694.18+139.73+4343.36+33632.36+143.82</f>
        <v>51823.39</v>
      </c>
      <c r="I201" s="18"/>
      <c r="J201" s="18"/>
      <c r="K201" s="18"/>
      <c r="L201" s="19">
        <f t="shared" ref="L201:L207" si="0">SUM(F201:K201)</f>
        <v>51823.39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/>
      <c r="H202" s="18"/>
      <c r="I202" s="18"/>
      <c r="J202" s="18"/>
      <c r="K202" s="18"/>
      <c r="L202" s="19">
        <f t="shared" si="0"/>
        <v>0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690</v>
      </c>
      <c r="G203" s="18">
        <v>307.39</v>
      </c>
      <c r="H203" s="18">
        <f>4073.68+23384.76</f>
        <v>27458.44</v>
      </c>
      <c r="I203" s="18"/>
      <c r="J203" s="18"/>
      <c r="K203" s="18">
        <v>1330.09</v>
      </c>
      <c r="L203" s="19">
        <f t="shared" si="0"/>
        <v>29785.919999999998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54290.71+3039.43</f>
        <v>57330.14</v>
      </c>
      <c r="I207" s="18"/>
      <c r="J207" s="18"/>
      <c r="K207" s="18"/>
      <c r="L207" s="19">
        <f t="shared" si="0"/>
        <v>57330.14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690</v>
      </c>
      <c r="G210" s="41">
        <f t="shared" si="1"/>
        <v>307.39</v>
      </c>
      <c r="H210" s="41">
        <f t="shared" si="1"/>
        <v>880102.22</v>
      </c>
      <c r="I210" s="41">
        <f t="shared" si="1"/>
        <v>0</v>
      </c>
      <c r="J210" s="41">
        <f t="shared" si="1"/>
        <v>0</v>
      </c>
      <c r="K210" s="41">
        <f t="shared" si="1"/>
        <v>1330.09</v>
      </c>
      <c r="L210" s="41">
        <f t="shared" si="1"/>
        <v>882429.70000000007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461227.28</f>
        <v>461227.28</v>
      </c>
      <c r="I232" s="18"/>
      <c r="J232" s="18"/>
      <c r="K232" s="18"/>
      <c r="L232" s="19">
        <f>SUM(F232:K232)</f>
        <v>461227.28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>
        <f>354.32</f>
        <v>354.32</v>
      </c>
      <c r="I234" s="18"/>
      <c r="J234" s="18"/>
      <c r="K234" s="18"/>
      <c r="L234" s="19">
        <f>SUM(F234:K234)</f>
        <v>354.32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240+666</f>
        <v>906</v>
      </c>
      <c r="I237" s="18"/>
      <c r="J237" s="18"/>
      <c r="K237" s="18"/>
      <c r="L237" s="19">
        <f t="shared" ref="L237:L243" si="4">SUM(F237:K237)</f>
        <v>906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460</v>
      </c>
      <c r="G239" s="18">
        <f>35.19+125.4</f>
        <v>160.59</v>
      </c>
      <c r="H239" s="18">
        <f>1183.53+531.3+67.49+49.5+11517.88</f>
        <v>13349.699999999999</v>
      </c>
      <c r="I239" s="18"/>
      <c r="J239" s="18"/>
      <c r="K239" s="18">
        <f>655.27</f>
        <v>655.27</v>
      </c>
      <c r="L239" s="19">
        <f t="shared" si="4"/>
        <v>14625.56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25337.12+2656</f>
        <v>27993.119999999999</v>
      </c>
      <c r="I243" s="18"/>
      <c r="J243" s="18"/>
      <c r="K243" s="18"/>
      <c r="L243" s="19">
        <f t="shared" si="4"/>
        <v>27993.119999999999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460</v>
      </c>
      <c r="G246" s="41">
        <f t="shared" si="5"/>
        <v>160.59</v>
      </c>
      <c r="H246" s="41">
        <f t="shared" si="5"/>
        <v>503830.42000000004</v>
      </c>
      <c r="I246" s="41">
        <f t="shared" si="5"/>
        <v>0</v>
      </c>
      <c r="J246" s="41">
        <f t="shared" si="5"/>
        <v>0</v>
      </c>
      <c r="K246" s="41">
        <f t="shared" si="5"/>
        <v>655.27</v>
      </c>
      <c r="L246" s="41">
        <f t="shared" si="5"/>
        <v>505106.28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1150</v>
      </c>
      <c r="G256" s="41">
        <f t="shared" si="8"/>
        <v>467.98</v>
      </c>
      <c r="H256" s="41">
        <f t="shared" si="8"/>
        <v>1383932.6400000001</v>
      </c>
      <c r="I256" s="41">
        <f t="shared" si="8"/>
        <v>0</v>
      </c>
      <c r="J256" s="41">
        <f t="shared" si="8"/>
        <v>0</v>
      </c>
      <c r="K256" s="41">
        <f t="shared" si="8"/>
        <v>1985.36</v>
      </c>
      <c r="L256" s="41">
        <f t="shared" si="8"/>
        <v>1387535.98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5450</v>
      </c>
      <c r="L267" s="19">
        <f t="shared" si="9"/>
        <v>5450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5450</v>
      </c>
      <c r="L269" s="41">
        <f t="shared" si="9"/>
        <v>5450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1150</v>
      </c>
      <c r="G270" s="42">
        <f t="shared" si="11"/>
        <v>467.98</v>
      </c>
      <c r="H270" s="42">
        <f t="shared" si="11"/>
        <v>1383932.6400000001</v>
      </c>
      <c r="I270" s="42">
        <f t="shared" si="11"/>
        <v>0</v>
      </c>
      <c r="J270" s="42">
        <f t="shared" si="11"/>
        <v>0</v>
      </c>
      <c r="K270" s="42">
        <f t="shared" si="11"/>
        <v>7435.36</v>
      </c>
      <c r="L270" s="42">
        <f t="shared" si="11"/>
        <v>1392985.98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0</v>
      </c>
      <c r="I337" s="41">
        <f t="shared" si="20"/>
        <v>0</v>
      </c>
      <c r="J337" s="41">
        <f t="shared" si="20"/>
        <v>0</v>
      </c>
      <c r="K337" s="41">
        <f t="shared" si="20"/>
        <v>0</v>
      </c>
      <c r="L337" s="41">
        <f t="shared" si="20"/>
        <v>0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0</v>
      </c>
      <c r="I351" s="41">
        <f>I337</f>
        <v>0</v>
      </c>
      <c r="J351" s="41">
        <f>J337</f>
        <v>0</v>
      </c>
      <c r="K351" s="47">
        <f>K337+K350</f>
        <v>0</v>
      </c>
      <c r="L351" s="41">
        <f>L337+L350</f>
        <v>0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/>
      <c r="J357" s="18"/>
      <c r="K357" s="18"/>
      <c r="L357" s="13">
        <f>SUM(F357:K357)</f>
        <v>0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0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53.93</v>
      </c>
      <c r="I397" s="18"/>
      <c r="J397" s="24" t="s">
        <v>289</v>
      </c>
      <c r="K397" s="24" t="s">
        <v>289</v>
      </c>
      <c r="L397" s="56">
        <f t="shared" si="26"/>
        <v>53.93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53.93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53.93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53.93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53.93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f>117720.38+53.93</f>
        <v>117774.31</v>
      </c>
      <c r="H438" s="18"/>
      <c r="I438" s="56">
        <f t="shared" ref="I438:I444" si="33">SUM(F438:H438)</f>
        <v>117774.31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117774.31</v>
      </c>
      <c r="H445" s="13">
        <f>SUM(H438:H444)</f>
        <v>0</v>
      </c>
      <c r="I445" s="13">
        <f>SUM(I438:I444)</f>
        <v>117774.31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>
        <v>117774.31</v>
      </c>
      <c r="H458" s="18"/>
      <c r="I458" s="56">
        <f t="shared" si="34"/>
        <v>117774.31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117774.31</v>
      </c>
      <c r="H459" s="83">
        <f>SUM(H453:H458)</f>
        <v>0</v>
      </c>
      <c r="I459" s="83">
        <f>SUM(I453:I458)</f>
        <v>117774.31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117774.31</v>
      </c>
      <c r="H460" s="42">
        <f>H451+H459</f>
        <v>0</v>
      </c>
      <c r="I460" s="42">
        <f>I451+I459</f>
        <v>117774.31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192739.92</v>
      </c>
      <c r="G464" s="18"/>
      <c r="H464" s="18"/>
      <c r="I464" s="18"/>
      <c r="J464" s="18">
        <v>117720.38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1326707.01</v>
      </c>
      <c r="G467" s="18"/>
      <c r="H467" s="18"/>
      <c r="I467" s="18"/>
      <c r="J467" s="18">
        <v>53.93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1326707.01</v>
      </c>
      <c r="G469" s="53">
        <f>SUM(G467:G468)</f>
        <v>0</v>
      </c>
      <c r="H469" s="53">
        <f>SUM(H467:H468)</f>
        <v>0</v>
      </c>
      <c r="I469" s="53">
        <f>SUM(I467:I468)</f>
        <v>0</v>
      </c>
      <c r="J469" s="53">
        <f>SUM(J467:J468)</f>
        <v>53.93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1392985.98</v>
      </c>
      <c r="G471" s="18"/>
      <c r="H471" s="18"/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1392985.98</v>
      </c>
      <c r="G473" s="53">
        <f>SUM(G471:G472)</f>
        <v>0</v>
      </c>
      <c r="H473" s="53">
        <f>SUM(H471:H472)</f>
        <v>0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126460.94999999995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117774.31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/>
      <c r="G520" s="18"/>
      <c r="H520" s="18">
        <f>37993.73</f>
        <v>37993.730000000003</v>
      </c>
      <c r="I520" s="18"/>
      <c r="J520" s="18"/>
      <c r="K520" s="18"/>
      <c r="L520" s="88">
        <f>SUM(F520:K520)</f>
        <v>37993.730000000003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0</v>
      </c>
      <c r="G523" s="108">
        <f t="shared" ref="G523:L523" si="36">SUM(G520:G522)</f>
        <v>0</v>
      </c>
      <c r="H523" s="108">
        <f t="shared" si="36"/>
        <v>37993.730000000003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37993.730000000003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52477.11</v>
      </c>
      <c r="I525" s="18"/>
      <c r="J525" s="18"/>
      <c r="K525" s="18"/>
      <c r="L525" s="88">
        <f>SUM(F525:K525)</f>
        <v>52477.11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906</f>
        <v>906</v>
      </c>
      <c r="I527" s="18"/>
      <c r="J527" s="18"/>
      <c r="K527" s="18"/>
      <c r="L527" s="88">
        <f>SUM(F527:K527)</f>
        <v>906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53383.11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53383.11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6139.7</v>
      </c>
      <c r="I530" s="18"/>
      <c r="J530" s="18"/>
      <c r="K530" s="18"/>
      <c r="L530" s="88">
        <f>SUM(F530:K530)</f>
        <v>6139.7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2631.3</v>
      </c>
      <c r="I532" s="18"/>
      <c r="J532" s="18"/>
      <c r="K532" s="18"/>
      <c r="L532" s="88">
        <f>SUM(F532:K532)</f>
        <v>2631.3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8771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8771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3039.43</v>
      </c>
      <c r="I540" s="18"/>
      <c r="J540" s="18"/>
      <c r="K540" s="18"/>
      <c r="L540" s="88">
        <f>SUM(F540:K540)</f>
        <v>3039.43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3039.43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3039.43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0</v>
      </c>
      <c r="G544" s="89">
        <f t="shared" ref="G544:L544" si="41">G523+G528+G533+G538+G543</f>
        <v>0</v>
      </c>
      <c r="H544" s="89">
        <f t="shared" si="41"/>
        <v>103187.26999999999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103187.26999999999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37993.730000000003</v>
      </c>
      <c r="G548" s="87">
        <f>L525</f>
        <v>52477.11</v>
      </c>
      <c r="H548" s="87">
        <f>L530</f>
        <v>6139.7</v>
      </c>
      <c r="I548" s="87">
        <f>L535</f>
        <v>0</v>
      </c>
      <c r="J548" s="87">
        <f>L540</f>
        <v>3039.43</v>
      </c>
      <c r="K548" s="87">
        <f>SUM(F548:J548)</f>
        <v>99649.969999999987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906</v>
      </c>
      <c r="H550" s="87">
        <f>L532</f>
        <v>2631.3</v>
      </c>
      <c r="I550" s="87">
        <f>L537</f>
        <v>0</v>
      </c>
      <c r="J550" s="87">
        <f>L542</f>
        <v>0</v>
      </c>
      <c r="K550" s="87">
        <f>SUM(F550:J550)</f>
        <v>3537.3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37993.730000000003</v>
      </c>
      <c r="G551" s="89">
        <f t="shared" si="42"/>
        <v>53383.11</v>
      </c>
      <c r="H551" s="89">
        <f t="shared" si="42"/>
        <v>8771</v>
      </c>
      <c r="I551" s="89">
        <f t="shared" si="42"/>
        <v>0</v>
      </c>
      <c r="J551" s="89">
        <f t="shared" si="42"/>
        <v>3039.43</v>
      </c>
      <c r="K551" s="89">
        <f t="shared" si="42"/>
        <v>103187.26999999999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705496.52</v>
      </c>
      <c r="G574" s="18"/>
      <c r="H574" s="18">
        <v>461227.28</v>
      </c>
      <c r="I574" s="87">
        <f>SUM(F574:H574)</f>
        <v>1166723.8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37993.73</f>
        <v>37993.730000000003</v>
      </c>
      <c r="G578" s="18"/>
      <c r="H578" s="18"/>
      <c r="I578" s="87">
        <f t="shared" si="47"/>
        <v>37993.730000000003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54290.71</v>
      </c>
      <c r="I590" s="18"/>
      <c r="J590" s="18">
        <v>25337.119999999999</v>
      </c>
      <c r="K590" s="104">
        <f t="shared" ref="K590:K596" si="48">SUM(H590:J590)</f>
        <v>79627.83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3039.43</v>
      </c>
      <c r="I591" s="18"/>
      <c r="J591" s="18"/>
      <c r="K591" s="104">
        <f t="shared" si="48"/>
        <v>3039.43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2656</v>
      </c>
      <c r="K592" s="104">
        <f t="shared" si="48"/>
        <v>2656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57330.14</v>
      </c>
      <c r="I597" s="108">
        <f>SUM(I590:I596)</f>
        <v>0</v>
      </c>
      <c r="J597" s="108">
        <f>SUM(J590:J596)</f>
        <v>27993.119999999999</v>
      </c>
      <c r="K597" s="108">
        <f>SUM(K590:K596)</f>
        <v>85323.26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/>
      <c r="I603" s="18"/>
      <c r="J603" s="18"/>
      <c r="K603" s="104">
        <f>SUM(H603:J603)</f>
        <v>0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0</v>
      </c>
      <c r="I604" s="108">
        <f>SUM(I601:I603)</f>
        <v>0</v>
      </c>
      <c r="J604" s="108">
        <f>SUM(J601:J603)</f>
        <v>0</v>
      </c>
      <c r="K604" s="108">
        <f>SUM(K601:K603)</f>
        <v>0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134298.09000000003</v>
      </c>
      <c r="H616" s="109">
        <f>SUM(F51)</f>
        <v>134298.09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117774.31</v>
      </c>
      <c r="H620" s="109">
        <f>SUM(J51)</f>
        <v>117774.31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126460.95</v>
      </c>
      <c r="H621" s="109">
        <f>F475</f>
        <v>126460.94999999995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117774.31</v>
      </c>
      <c r="H625" s="109">
        <f>J475</f>
        <v>117774.31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1326707.01</v>
      </c>
      <c r="H626" s="104">
        <f>SUM(F467)</f>
        <v>1326707.01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0</v>
      </c>
      <c r="H627" s="104">
        <f>SUM(G467)</f>
        <v>0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0</v>
      </c>
      <c r="H628" s="104">
        <f>SUM(H467)</f>
        <v>0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53.93</v>
      </c>
      <c r="H630" s="104">
        <f>SUM(J467)</f>
        <v>53.93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1392985.98</v>
      </c>
      <c r="H631" s="104">
        <f>SUM(F471)</f>
        <v>1392985.98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0</v>
      </c>
      <c r="H632" s="104">
        <f>SUM(H471)</f>
        <v>0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0</v>
      </c>
      <c r="H634" s="104">
        <f>SUM(G471)</f>
        <v>0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53.93</v>
      </c>
      <c r="H636" s="164">
        <f>SUM(J467)</f>
        <v>53.93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117774.31</v>
      </c>
      <c r="H639" s="104">
        <f>SUM(G460)</f>
        <v>117774.31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117774.31</v>
      </c>
      <c r="H641" s="104">
        <f>SUM(I460)</f>
        <v>117774.31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53.93</v>
      </c>
      <c r="H643" s="104">
        <f>H407</f>
        <v>53.93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53.93</v>
      </c>
      <c r="H645" s="104">
        <f>L407</f>
        <v>53.93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85323.26</v>
      </c>
      <c r="H646" s="104">
        <f>L207+L225+L243</f>
        <v>85323.26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0</v>
      </c>
      <c r="H647" s="104">
        <f>(J256+J337)-(J254+J335)</f>
        <v>0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57330.14</v>
      </c>
      <c r="H648" s="104">
        <f>H597</f>
        <v>57330.14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27993.119999999999</v>
      </c>
      <c r="H650" s="104">
        <f>J597</f>
        <v>27993.119999999999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882429.70000000007</v>
      </c>
      <c r="G659" s="19">
        <f>(L228+L308+L358)</f>
        <v>0</v>
      </c>
      <c r="H659" s="19">
        <f>(L246+L327+L359)</f>
        <v>505106.28</v>
      </c>
      <c r="I659" s="19">
        <f>SUM(F659:H659)</f>
        <v>1387535.98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57330.14</v>
      </c>
      <c r="G661" s="19">
        <f>(L225+L305)-(J225+J305)</f>
        <v>0</v>
      </c>
      <c r="H661" s="19">
        <f>(L243+L324)-(J243+J324)</f>
        <v>27993.119999999999</v>
      </c>
      <c r="I661" s="19">
        <f>SUM(F661:H661)</f>
        <v>85323.26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743490.25</v>
      </c>
      <c r="G662" s="200">
        <f>SUM(G574:G586)+SUM(I601:I603)+L611</f>
        <v>0</v>
      </c>
      <c r="H662" s="200">
        <f>SUM(H574:H586)+SUM(J601:J603)+L612</f>
        <v>461227.28</v>
      </c>
      <c r="I662" s="19">
        <f>SUM(F662:H662)</f>
        <v>1204717.53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81609.310000000056</v>
      </c>
      <c r="G663" s="19">
        <f>G659-SUM(G660:G662)</f>
        <v>0</v>
      </c>
      <c r="H663" s="19">
        <f>H659-SUM(H660:H662)</f>
        <v>15885.880000000005</v>
      </c>
      <c r="I663" s="19">
        <f>I659-SUM(I660:I662)</f>
        <v>97495.189999999944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/>
      <c r="G664" s="249"/>
      <c r="H664" s="249"/>
      <c r="I664" s="19">
        <f>SUM(F664:H664)</f>
        <v>0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 t="e">
        <f>ROUND(F663/F664,2)</f>
        <v>#DIV/0!</v>
      </c>
      <c r="G666" s="19" t="e">
        <f>ROUND(G663/G664,2)</f>
        <v>#DIV/0!</v>
      </c>
      <c r="H666" s="19" t="e">
        <f>ROUND(H663/H664,2)</f>
        <v>#DIV/0!</v>
      </c>
      <c r="I666" s="19" t="e">
        <f>ROUND(I663/I664,2)</f>
        <v>#DIV/0!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>
        <v>-81609.31</v>
      </c>
      <c r="G668" s="18"/>
      <c r="H668" s="18">
        <v>-15885.88</v>
      </c>
      <c r="I668" s="19">
        <f>SUM(F668:H668)</f>
        <v>-97495.19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 t="e">
        <f>ROUND((F663+F668)/(F664+F669),2)</f>
        <v>#DIV/0!</v>
      </c>
      <c r="G671" s="19" t="e">
        <f>ROUND((G663+G668)/(G664+G669),2)</f>
        <v>#DIV/0!</v>
      </c>
      <c r="H671" s="19" t="e">
        <f>ROUND((H663+H668)/(H664+H669),2)</f>
        <v>#DIV/0!</v>
      </c>
      <c r="I671" s="19" t="e">
        <f>ROUND((I663+I668)/(I664+I669),2)</f>
        <v>#DIV/0!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COLUMBIA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0</v>
      </c>
      <c r="C9" s="230">
        <f>'DOE25'!G196+'DOE25'!G214+'DOE25'!G232+'DOE25'!G275+'DOE25'!G294+'DOE25'!G313</f>
        <v>0</v>
      </c>
    </row>
    <row r="10" spans="1:3" x14ac:dyDescent="0.2">
      <c r="A10" t="s">
        <v>779</v>
      </c>
      <c r="B10" s="241"/>
      <c r="C10" s="241"/>
    </row>
    <row r="11" spans="1:3" x14ac:dyDescent="0.2">
      <c r="A11" t="s">
        <v>780</v>
      </c>
      <c r="B11" s="241"/>
      <c r="C11" s="241"/>
    </row>
    <row r="12" spans="1:3" x14ac:dyDescent="0.2">
      <c r="A12" t="s">
        <v>781</v>
      </c>
      <c r="B12" s="241"/>
      <c r="C12" s="241"/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0</v>
      </c>
      <c r="C13" s="232">
        <f>SUM(C10:C12)</f>
        <v>0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0</v>
      </c>
      <c r="C18" s="230">
        <f>'DOE25'!G197+'DOE25'!G215+'DOE25'!G233+'DOE25'!G276+'DOE25'!G295+'DOE25'!G314</f>
        <v>0</v>
      </c>
    </row>
    <row r="19" spans="1:3" x14ac:dyDescent="0.2">
      <c r="A19" t="s">
        <v>779</v>
      </c>
      <c r="B19" s="241"/>
      <c r="C19" s="241"/>
    </row>
    <row r="20" spans="1:3" x14ac:dyDescent="0.2">
      <c r="A20" t="s">
        <v>780</v>
      </c>
      <c r="B20" s="241"/>
      <c r="C20" s="241"/>
    </row>
    <row r="21" spans="1:3" x14ac:dyDescent="0.2">
      <c r="A21" t="s">
        <v>781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0</v>
      </c>
      <c r="C22" s="232">
        <f>SUM(C19:C21)</f>
        <v>0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0</v>
      </c>
      <c r="C36" s="236">
        <f>'DOE25'!G199+'DOE25'!G217+'DOE25'!G235+'DOE25'!G278+'DOE25'!G297+'DOE25'!G316</f>
        <v>0</v>
      </c>
    </row>
    <row r="37" spans="1:3" x14ac:dyDescent="0.2">
      <c r="A37" t="s">
        <v>779</v>
      </c>
      <c r="B37" s="241"/>
      <c r="C37" s="241"/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0</v>
      </c>
      <c r="C40" s="232">
        <f>SUM(C37:C39)</f>
        <v>0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COLUMBIA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1205071.8500000001</v>
      </c>
      <c r="D5" s="20">
        <f>SUM('DOE25'!L196:L199)+SUM('DOE25'!L214:L217)+SUM('DOE25'!L232:L235)-F5-G5</f>
        <v>1205071.8500000001</v>
      </c>
      <c r="E5" s="244"/>
      <c r="F5" s="256">
        <f>SUM('DOE25'!J196:J199)+SUM('DOE25'!J214:J217)+SUM('DOE25'!J232:J235)</f>
        <v>0</v>
      </c>
      <c r="G5" s="53">
        <f>SUM('DOE25'!K196:K199)+SUM('DOE25'!K214:K217)+SUM('DOE25'!K232:K235)</f>
        <v>0</v>
      </c>
      <c r="H5" s="260"/>
    </row>
    <row r="6" spans="1:9" x14ac:dyDescent="0.2">
      <c r="A6" s="32">
        <v>2100</v>
      </c>
      <c r="B6" t="s">
        <v>801</v>
      </c>
      <c r="C6" s="246">
        <f t="shared" si="0"/>
        <v>52729.39</v>
      </c>
      <c r="D6" s="20">
        <f>'DOE25'!L201+'DOE25'!L219+'DOE25'!L237-F6-G6</f>
        <v>52729.39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0</v>
      </c>
      <c r="D7" s="20">
        <f>'DOE25'!L202+'DOE25'!L220+'DOE25'!L238-F7-G7</f>
        <v>0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23588.73</v>
      </c>
      <c r="D8" s="244"/>
      <c r="E8" s="20">
        <f>'DOE25'!L203+'DOE25'!L221+'DOE25'!L239-F8-G8-D9-D11</f>
        <v>21603.37</v>
      </c>
      <c r="F8" s="256">
        <f>'DOE25'!J203+'DOE25'!J221+'DOE25'!J239</f>
        <v>0</v>
      </c>
      <c r="G8" s="53">
        <f>'DOE25'!K203+'DOE25'!K221+'DOE25'!K239</f>
        <v>1985.36</v>
      </c>
      <c r="H8" s="260"/>
    </row>
    <row r="9" spans="1:9" x14ac:dyDescent="0.2">
      <c r="A9" s="32">
        <v>2310</v>
      </c>
      <c r="B9" t="s">
        <v>818</v>
      </c>
      <c r="C9" s="246">
        <f t="shared" si="0"/>
        <v>9508.84</v>
      </c>
      <c r="D9" s="245">
        <v>9508.84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3900</v>
      </c>
      <c r="D10" s="244"/>
      <c r="E10" s="245">
        <v>3900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11313.91</v>
      </c>
      <c r="D11" s="245">
        <v>11313.91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0</v>
      </c>
      <c r="D12" s="20">
        <f>'DOE25'!L204+'DOE25'!L222+'DOE25'!L240-F12-G12</f>
        <v>0</v>
      </c>
      <c r="E12" s="244"/>
      <c r="F12" s="256">
        <f>'DOE25'!J204+'DOE25'!J222+'DOE25'!J240</f>
        <v>0</v>
      </c>
      <c r="G12" s="53">
        <f>'DOE25'!K204+'DOE25'!K222+'DOE25'!K240</f>
        <v>0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0</v>
      </c>
      <c r="D14" s="20">
        <f>'DOE25'!L206+'DOE25'!L224+'DOE25'!L242-F14-G14</f>
        <v>0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85323.26</v>
      </c>
      <c r="D15" s="20">
        <f>'DOE25'!L207+'DOE25'!L225+'DOE25'!L243-F15-G15</f>
        <v>85323.26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0</v>
      </c>
      <c r="D29" s="20">
        <f>'DOE25'!L357+'DOE25'!L358+'DOE25'!L359-'DOE25'!I366-F29-G29</f>
        <v>0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0</v>
      </c>
      <c r="D31" s="20">
        <f>'DOE25'!L289+'DOE25'!L308+'DOE25'!L327+'DOE25'!L332+'DOE25'!L333+'DOE25'!L334-F31-G31</f>
        <v>0</v>
      </c>
      <c r="E31" s="244"/>
      <c r="F31" s="256">
        <f>'DOE25'!J289+'DOE25'!J308+'DOE25'!J327+'DOE25'!J332+'DOE25'!J333+'DOE25'!J334</f>
        <v>0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1363947.25</v>
      </c>
      <c r="E33" s="247">
        <f>SUM(E5:E31)</f>
        <v>25503.37</v>
      </c>
      <c r="F33" s="247">
        <f>SUM(F5:F31)</f>
        <v>0</v>
      </c>
      <c r="G33" s="247">
        <f>SUM(G5:G31)</f>
        <v>1985.36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25503.37</v>
      </c>
      <c r="E35" s="250"/>
    </row>
    <row r="36" spans="2:8" ht="12" thickTop="1" x14ac:dyDescent="0.2">
      <c r="B36" t="s">
        <v>815</v>
      </c>
      <c r="D36" s="20">
        <f>D33</f>
        <v>1363947.25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COLUMBIA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131482.42000000001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117774.31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2815.67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134298.09000000003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117774.31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7837.14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7837.14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117774.31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126460.95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126460.95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117774.31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134298.09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117774.31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700084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276.95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53.93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0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276.95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53.93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700360.95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53.93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444240.1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164930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384.9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609555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2656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2656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612211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12939.42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1195.6400000000001</v>
      </c>
      <c r="D87" s="95">
        <f>SUM('DOE25'!G152:G160)</f>
        <v>0</v>
      </c>
      <c r="E87" s="95">
        <f>SUM('DOE25'!H152:H160)</f>
        <v>0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14135.06</v>
      </c>
      <c r="D90" s="131">
        <f>SUM(D84:D89)</f>
        <v>0</v>
      </c>
      <c r="E90" s="131">
        <f>SUM(E84:E89)</f>
        <v>0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1326707.01</v>
      </c>
      <c r="D103" s="86">
        <f>D62+D80+D90+D102</f>
        <v>0</v>
      </c>
      <c r="E103" s="86">
        <f>E62+E80+E90+E102</f>
        <v>0</v>
      </c>
      <c r="F103" s="86">
        <f>F62+F80+F90+F102</f>
        <v>0</v>
      </c>
      <c r="G103" s="86">
        <f>G62+G80+G102</f>
        <v>53.93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1166723.8</v>
      </c>
      <c r="D108" s="24" t="s">
        <v>289</v>
      </c>
      <c r="E108" s="95">
        <f>('DOE25'!L275)+('DOE25'!L294)+('DOE25'!L313)</f>
        <v>0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37993.730000000003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354.32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0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1205071.8500000001</v>
      </c>
      <c r="D114" s="86">
        <f>SUM(D108:D113)</f>
        <v>0</v>
      </c>
      <c r="E114" s="86">
        <f>SUM(E108:E113)</f>
        <v>0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52729.39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44411.479999999996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85323.26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0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182464.13</v>
      </c>
      <c r="D127" s="86">
        <f>SUM(D117:D126)</f>
        <v>0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53.93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-53.93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5450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5450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1392985.98</v>
      </c>
      <c r="D144" s="86">
        <f>(D114+D127+D143)</f>
        <v>0</v>
      </c>
      <c r="E144" s="86">
        <f>(E114+E127+E143)</f>
        <v>0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COLUMBIA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0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1166724</v>
      </c>
      <c r="D10" s="182">
        <f>ROUND((C10/$C$28)*100,1)</f>
        <v>83.8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37994</v>
      </c>
      <c r="D11" s="182">
        <f>ROUND((C11/$C$28)*100,1)</f>
        <v>2.7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354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52729</v>
      </c>
      <c r="D15" s="182">
        <f t="shared" ref="D15:D27" si="0">ROUND((C15/$C$28)*100,1)</f>
        <v>3.8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44411</v>
      </c>
      <c r="D17" s="182">
        <f t="shared" si="0"/>
        <v>3.2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85323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5450</v>
      </c>
      <c r="D26" s="182">
        <f t="shared" si="0"/>
        <v>0.4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1392985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1392985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700084</v>
      </c>
      <c r="D35" s="182">
        <f t="shared" ref="D35:D40" si="1">ROUND((C35/$C$41)*100,1)</f>
        <v>52.8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330.88000000000466</v>
      </c>
      <c r="D36" s="182">
        <f t="shared" si="1"/>
        <v>0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609555</v>
      </c>
      <c r="D37" s="182">
        <f t="shared" si="1"/>
        <v>45.9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2656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14135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1326760.8799999999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COLUMBIA SCHOOL DISTRICT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9"/>
      <c r="AO32" s="220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9"/>
      <c r="BB32" s="220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9"/>
      <c r="BO32" s="220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9"/>
      <c r="CB32" s="220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9"/>
      <c r="CO32" s="220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9"/>
      <c r="DB32" s="220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9"/>
      <c r="DO32" s="220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9"/>
      <c r="EB32" s="220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9"/>
      <c r="EO32" s="220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9"/>
      <c r="FB32" s="220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9"/>
      <c r="FO32" s="220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9"/>
      <c r="GB32" s="220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9"/>
      <c r="GO32" s="220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9"/>
      <c r="HB32" s="220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9"/>
      <c r="HO32" s="220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9"/>
      <c r="IB32" s="220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9"/>
      <c r="IO32" s="220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9"/>
      <c r="B33" s="220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9"/>
      <c r="B60" s="220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9"/>
      <c r="B61" s="220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9"/>
      <c r="B62" s="220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9"/>
      <c r="B63" s="220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9"/>
      <c r="B64" s="220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9"/>
      <c r="B65" s="220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9"/>
      <c r="B66" s="220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9"/>
      <c r="B67" s="220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9"/>
      <c r="B68" s="220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9"/>
      <c r="B69" s="220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1"/>
      <c r="B70" s="222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2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3" t="s">
        <v>848</v>
      </c>
      <c r="B72" s="283"/>
      <c r="C72" s="283"/>
      <c r="D72" s="283"/>
      <c r="E72" s="28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P39:Z39"/>
    <mergeCell ref="AC39:AM39"/>
    <mergeCell ref="AP39:AZ39"/>
    <mergeCell ref="P40:Z40"/>
    <mergeCell ref="AC40:AM40"/>
    <mergeCell ref="IC40:IM40"/>
    <mergeCell ref="C51:M51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EP40:EZ40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BC38:BM38"/>
    <mergeCell ref="CC39:CM39"/>
    <mergeCell ref="CP39:CZ39"/>
    <mergeCell ref="IP39:IV39"/>
    <mergeCell ref="EP39:EZ39"/>
    <mergeCell ref="FC39:FM39"/>
    <mergeCell ref="FP39:FZ39"/>
    <mergeCell ref="GP39:GZ39"/>
    <mergeCell ref="FC38:FM38"/>
    <mergeCell ref="FP38:FZ38"/>
    <mergeCell ref="GC38:GM38"/>
    <mergeCell ref="GP38:GZ38"/>
    <mergeCell ref="HC38:HM38"/>
    <mergeCell ref="HP38:HZ38"/>
    <mergeCell ref="HP39:HZ39"/>
    <mergeCell ref="IC39:IM39"/>
    <mergeCell ref="HC39:HM39"/>
    <mergeCell ref="DC39:DM39"/>
    <mergeCell ref="DP39:DZ39"/>
    <mergeCell ref="EC39:EM39"/>
    <mergeCell ref="GC39:GM39"/>
    <mergeCell ref="IC38:IM38"/>
    <mergeCell ref="HC32:HM32"/>
    <mergeCell ref="DP32:DZ32"/>
    <mergeCell ref="EC32:EM32"/>
    <mergeCell ref="EP32:EZ32"/>
    <mergeCell ref="FP32:FZ32"/>
    <mergeCell ref="GC32:GM32"/>
    <mergeCell ref="GP32:GZ32"/>
    <mergeCell ref="IP38:IV38"/>
    <mergeCell ref="BP39:BZ39"/>
    <mergeCell ref="BP38:BZ38"/>
    <mergeCell ref="CC38:CM38"/>
    <mergeCell ref="CC32:CM32"/>
    <mergeCell ref="CP38:CZ38"/>
    <mergeCell ref="DC38:DM38"/>
    <mergeCell ref="DP38:DZ38"/>
    <mergeCell ref="EC38:EM38"/>
    <mergeCell ref="EP38:EZ38"/>
    <mergeCell ref="BP32:BZ32"/>
    <mergeCell ref="CP32:CZ32"/>
    <mergeCell ref="DC32:DM32"/>
    <mergeCell ref="HP32:HZ32"/>
    <mergeCell ref="IC32:IM32"/>
    <mergeCell ref="IP32:IV32"/>
    <mergeCell ref="FC32:FM32"/>
    <mergeCell ref="EC30:EM30"/>
    <mergeCell ref="EP30:EZ30"/>
    <mergeCell ref="BC30:BM30"/>
    <mergeCell ref="BP30:BZ30"/>
    <mergeCell ref="GP31:GZ31"/>
    <mergeCell ref="HC31:HM31"/>
    <mergeCell ref="HP31:HZ31"/>
    <mergeCell ref="IC31:IM31"/>
    <mergeCell ref="IP31:IV31"/>
    <mergeCell ref="DP31:DZ31"/>
    <mergeCell ref="EC31:EM31"/>
    <mergeCell ref="EP31:EZ31"/>
    <mergeCell ref="FC31:FM31"/>
    <mergeCell ref="FP31:FZ31"/>
    <mergeCell ref="GC31:GM31"/>
    <mergeCell ref="P32:Z32"/>
    <mergeCell ref="AP38:AZ38"/>
    <mergeCell ref="C34:M34"/>
    <mergeCell ref="C35:M35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HP29:HZ29"/>
    <mergeCell ref="IC29:IM29"/>
    <mergeCell ref="IP29:IV29"/>
    <mergeCell ref="DC29:DM29"/>
    <mergeCell ref="DP29:DZ29"/>
    <mergeCell ref="EC29:EM29"/>
    <mergeCell ref="EP29:EZ29"/>
    <mergeCell ref="FC29:FM29"/>
    <mergeCell ref="FP29:FZ29"/>
    <mergeCell ref="AC32:AM32"/>
    <mergeCell ref="AP32:AZ32"/>
    <mergeCell ref="P38:Z38"/>
    <mergeCell ref="AC38:AM38"/>
    <mergeCell ref="C42:M42"/>
    <mergeCell ref="C36:M36"/>
    <mergeCell ref="GC29:GM29"/>
    <mergeCell ref="GP29:GZ29"/>
    <mergeCell ref="HC29:HM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C32:M32"/>
    <mergeCell ref="C30:M30"/>
    <mergeCell ref="C31:M31"/>
    <mergeCell ref="P31:Z31"/>
    <mergeCell ref="AC31:AM31"/>
    <mergeCell ref="AP31:AZ31"/>
    <mergeCell ref="BC29:BM29"/>
    <mergeCell ref="BP29:BZ29"/>
    <mergeCell ref="CC29:CM29"/>
    <mergeCell ref="CP29:CZ29"/>
    <mergeCell ref="C11:M11"/>
    <mergeCell ref="C12:M12"/>
    <mergeCell ref="C5:M5"/>
    <mergeCell ref="C6:M6"/>
    <mergeCell ref="C7:M7"/>
    <mergeCell ref="C8:M8"/>
    <mergeCell ref="P29:Z29"/>
    <mergeCell ref="AC29:AM29"/>
    <mergeCell ref="AP29:AZ29"/>
    <mergeCell ref="C13:M13"/>
    <mergeCell ref="A1:I1"/>
    <mergeCell ref="C3:M3"/>
    <mergeCell ref="C4:M4"/>
    <mergeCell ref="F2:I2"/>
    <mergeCell ref="C9:M9"/>
    <mergeCell ref="C10:M10"/>
    <mergeCell ref="C16:M16"/>
    <mergeCell ref="C17:M17"/>
    <mergeCell ref="C18:M18"/>
    <mergeCell ref="C14:M14"/>
    <mergeCell ref="C15:M15"/>
    <mergeCell ref="A2:E2"/>
    <mergeCell ref="C79:M79"/>
    <mergeCell ref="C62:M62"/>
    <mergeCell ref="C63:M63"/>
    <mergeCell ref="C21:M21"/>
    <mergeCell ref="C22:M22"/>
    <mergeCell ref="C23:M23"/>
    <mergeCell ref="C24:M24"/>
    <mergeCell ref="C66:M66"/>
    <mergeCell ref="C67:M67"/>
    <mergeCell ref="C29:M29"/>
    <mergeCell ref="C25:M25"/>
    <mergeCell ref="C26:M26"/>
    <mergeCell ref="C27:M27"/>
    <mergeCell ref="C28:M28"/>
    <mergeCell ref="C61:M61"/>
    <mergeCell ref="C53:M53"/>
    <mergeCell ref="C54:M54"/>
    <mergeCell ref="C55:M55"/>
    <mergeCell ref="C64:M64"/>
    <mergeCell ref="C65:M65"/>
    <mergeCell ref="C56:M56"/>
    <mergeCell ref="C57:M57"/>
    <mergeCell ref="C59:M59"/>
    <mergeCell ref="C60:M60"/>
    <mergeCell ref="C89:M89"/>
    <mergeCell ref="C90:M90"/>
    <mergeCell ref="C83:M83"/>
    <mergeCell ref="C84:M84"/>
    <mergeCell ref="C85:M85"/>
    <mergeCell ref="C86:M86"/>
    <mergeCell ref="C80:M80"/>
    <mergeCell ref="C81:M81"/>
    <mergeCell ref="C82:M82"/>
    <mergeCell ref="C87:M87"/>
    <mergeCell ref="C88:M88"/>
    <mergeCell ref="C75:M75"/>
    <mergeCell ref="C76:M76"/>
    <mergeCell ref="C77:M77"/>
    <mergeCell ref="C78:M78"/>
    <mergeCell ref="C70:M70"/>
    <mergeCell ref="A72:E72"/>
    <mergeCell ref="C19:M19"/>
    <mergeCell ref="C52:M52"/>
    <mergeCell ref="C50:M50"/>
    <mergeCell ref="C47:M47"/>
    <mergeCell ref="C48:M48"/>
    <mergeCell ref="C49:M49"/>
    <mergeCell ref="C73:M73"/>
    <mergeCell ref="C74:M74"/>
    <mergeCell ref="C68:M68"/>
    <mergeCell ref="C69:M69"/>
    <mergeCell ref="C20:M2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2012-10-04T17:13:30Z</cp:lastPrinted>
  <dcterms:created xsi:type="dcterms:W3CDTF">1997-12-04T19:04:30Z</dcterms:created>
  <dcterms:modified xsi:type="dcterms:W3CDTF">2012-11-21T14:21:21Z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