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F31" i="13" s="1"/>
  <c r="K289" i="1"/>
  <c r="G31" i="13" s="1"/>
  <c r="G33" i="13" s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C27" i="10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I161" i="1"/>
  <c r="C10" i="10"/>
  <c r="C11" i="10"/>
  <c r="C12" i="10"/>
  <c r="C13" i="10"/>
  <c r="C15" i="10"/>
  <c r="C16" i="10"/>
  <c r="C17" i="10"/>
  <c r="C18" i="10"/>
  <c r="C19" i="10"/>
  <c r="C20" i="10"/>
  <c r="C21" i="10"/>
  <c r="L249" i="1"/>
  <c r="L331" i="1"/>
  <c r="L253" i="1"/>
  <c r="C24" i="10" s="1"/>
  <c r="C25" i="10"/>
  <c r="L267" i="1"/>
  <c r="L268" i="1"/>
  <c r="L348" i="1"/>
  <c r="L349" i="1"/>
  <c r="I664" i="1"/>
  <c r="I669" i="1"/>
  <c r="L210" i="1"/>
  <c r="L228" i="1"/>
  <c r="L246" i="1"/>
  <c r="F660" i="1"/>
  <c r="G660" i="1"/>
  <c r="H660" i="1"/>
  <c r="F661" i="1"/>
  <c r="G661" i="1"/>
  <c r="H661" i="1"/>
  <c r="I668" i="1"/>
  <c r="C6" i="10"/>
  <c r="C5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E90" i="2" s="1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D102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I337" i="1" s="1"/>
  <c r="I351" i="1" s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G433" i="1" s="1"/>
  <c r="H418" i="1"/>
  <c r="I418" i="1"/>
  <c r="I433" i="1" s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33" i="1"/>
  <c r="H433" i="1"/>
  <c r="J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G570" i="1" s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J618" i="1" s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G634" i="1"/>
  <c r="H634" i="1"/>
  <c r="J634" i="1"/>
  <c r="H635" i="1"/>
  <c r="H636" i="1"/>
  <c r="H637" i="1"/>
  <c r="G638" i="1"/>
  <c r="H638" i="1"/>
  <c r="G639" i="1"/>
  <c r="H639" i="1"/>
  <c r="G640" i="1"/>
  <c r="H640" i="1"/>
  <c r="G641" i="1"/>
  <c r="J641" i="1" s="1"/>
  <c r="H641" i="1"/>
  <c r="G642" i="1"/>
  <c r="H642" i="1"/>
  <c r="G643" i="1"/>
  <c r="H643" i="1"/>
  <c r="G644" i="1"/>
  <c r="H644" i="1"/>
  <c r="H646" i="1"/>
  <c r="G648" i="1"/>
  <c r="G649" i="1"/>
  <c r="G650" i="1"/>
  <c r="G651" i="1"/>
  <c r="H651" i="1"/>
  <c r="J651" i="1"/>
  <c r="G652" i="1"/>
  <c r="H652" i="1"/>
  <c r="J652" i="1" s="1"/>
  <c r="G653" i="1"/>
  <c r="H653" i="1"/>
  <c r="J653" i="1" s="1"/>
  <c r="H654" i="1"/>
  <c r="J351" i="1"/>
  <c r="F191" i="1"/>
  <c r="L255" i="1"/>
  <c r="L256" i="1" s="1"/>
  <c r="L270" i="1" s="1"/>
  <c r="G631" i="1" s="1"/>
  <c r="J631" i="1" s="1"/>
  <c r="K256" i="1"/>
  <c r="K270" i="1" s="1"/>
  <c r="I256" i="1"/>
  <c r="I270" i="1" s="1"/>
  <c r="G256" i="1"/>
  <c r="G270" i="1" s="1"/>
  <c r="G163" i="2"/>
  <c r="G159" i="2"/>
  <c r="C18" i="2"/>
  <c r="F31" i="2"/>
  <c r="C26" i="10"/>
  <c r="L327" i="1"/>
  <c r="H659" i="1" s="1"/>
  <c r="H663" i="1" s="1"/>
  <c r="L350" i="1"/>
  <c r="I661" i="1"/>
  <c r="L289" i="1"/>
  <c r="F659" i="1" s="1"/>
  <c r="A31" i="12"/>
  <c r="C69" i="2"/>
  <c r="A40" i="12"/>
  <c r="D12" i="13"/>
  <c r="C12" i="13" s="1"/>
  <c r="G8" i="2"/>
  <c r="G161" i="2"/>
  <c r="D61" i="2"/>
  <c r="D62" i="2" s="1"/>
  <c r="E49" i="2"/>
  <c r="D18" i="13"/>
  <c r="C18" i="13" s="1"/>
  <c r="D15" i="13"/>
  <c r="C15" i="13" s="1"/>
  <c r="D7" i="13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C127" i="2"/>
  <c r="C77" i="2"/>
  <c r="D49" i="2"/>
  <c r="D50" i="2" s="1"/>
  <c r="G156" i="2"/>
  <c r="F49" i="2"/>
  <c r="F50" i="2" s="1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C7" i="13"/>
  <c r="J616" i="1"/>
  <c r="I662" i="1" l="1"/>
  <c r="F544" i="1"/>
  <c r="J648" i="1"/>
  <c r="A22" i="12"/>
  <c r="F139" i="1"/>
  <c r="C80" i="2"/>
  <c r="E77" i="2"/>
  <c r="E80" i="2" s="1"/>
  <c r="F103" i="2"/>
  <c r="L426" i="1"/>
  <c r="J256" i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H168" i="1"/>
  <c r="J270" i="1"/>
  <c r="H647" i="1"/>
  <c r="G551" i="1"/>
  <c r="L433" i="1"/>
  <c r="G637" i="1" s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G475" i="1"/>
  <c r="H622" i="1" s="1"/>
  <c r="J622" i="1" s="1"/>
  <c r="G337" i="1"/>
  <c r="G351" i="1" s="1"/>
  <c r="D144" i="2"/>
  <c r="C23" i="10"/>
  <c r="C28" i="10" s="1"/>
  <c r="D25" i="10" s="1"/>
  <c r="F168" i="1"/>
  <c r="C39" i="10" s="1"/>
  <c r="J139" i="1"/>
  <c r="D103" i="2"/>
  <c r="J637" i="1"/>
  <c r="F570" i="1"/>
  <c r="H256" i="1"/>
  <c r="H270" i="1" s="1"/>
  <c r="G62" i="2"/>
  <c r="G103" i="2" s="1"/>
  <c r="F663" i="1"/>
  <c r="G12" i="2"/>
  <c r="G18" i="2" s="1"/>
  <c r="J19" i="1"/>
  <c r="G620" i="1" s="1"/>
  <c r="I551" i="1"/>
  <c r="K548" i="1"/>
  <c r="K549" i="1"/>
  <c r="G22" i="2"/>
  <c r="G31" i="2" s="1"/>
  <c r="J32" i="1"/>
  <c r="J647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I660" i="1"/>
  <c r="H139" i="1"/>
  <c r="C38" i="10" s="1"/>
  <c r="L400" i="1"/>
  <c r="C138" i="2" s="1"/>
  <c r="L392" i="1"/>
  <c r="A13" i="12"/>
  <c r="F22" i="13"/>
  <c r="H25" i="13"/>
  <c r="C103" i="2"/>
  <c r="E103" i="2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E144" i="2" s="1"/>
  <c r="F551" i="1"/>
  <c r="C35" i="10"/>
  <c r="C36" i="10" s="1"/>
  <c r="L308" i="1"/>
  <c r="D5" i="13"/>
  <c r="E16" i="13"/>
  <c r="J624" i="1"/>
  <c r="C49" i="2"/>
  <c r="C50" i="2" s="1"/>
  <c r="J654" i="1"/>
  <c r="J644" i="1"/>
  <c r="J192" i="1"/>
  <c r="H666" i="1"/>
  <c r="H671" i="1"/>
  <c r="L569" i="1"/>
  <c r="I570" i="1"/>
  <c r="I544" i="1"/>
  <c r="J635" i="1"/>
  <c r="G36" i="2"/>
  <c r="G49" i="2" s="1"/>
  <c r="G50" i="2" s="1"/>
  <c r="J50" i="1"/>
  <c r="H192" i="1"/>
  <c r="G628" i="1" s="1"/>
  <c r="J628" i="1" s="1"/>
  <c r="L564" i="1"/>
  <c r="L570" i="1" s="1"/>
  <c r="G544" i="1"/>
  <c r="L544" i="1"/>
  <c r="H544" i="1"/>
  <c r="K550" i="1"/>
  <c r="K551" i="1" s="1"/>
  <c r="F143" i="2"/>
  <c r="F144" i="2" s="1"/>
  <c r="D15" i="10" l="1"/>
  <c r="D27" i="10"/>
  <c r="D11" i="10"/>
  <c r="D24" i="10"/>
  <c r="D22" i="10"/>
  <c r="D23" i="10"/>
  <c r="D17" i="10"/>
  <c r="C30" i="10"/>
  <c r="F192" i="1"/>
  <c r="G626" i="1" s="1"/>
  <c r="J626" i="1" s="1"/>
  <c r="D26" i="10"/>
  <c r="D19" i="10"/>
  <c r="D18" i="10"/>
  <c r="D16" i="10"/>
  <c r="D13" i="10"/>
  <c r="D12" i="10"/>
  <c r="D20" i="10"/>
  <c r="D21" i="10"/>
  <c r="D10" i="10"/>
  <c r="C5" i="13"/>
  <c r="C22" i="13"/>
  <c r="F33" i="13"/>
  <c r="C137" i="2"/>
  <c r="C140" i="2" s="1"/>
  <c r="C143" i="2" s="1"/>
  <c r="C144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F666" i="1"/>
  <c r="F671" i="1"/>
  <c r="C4" i="10" s="1"/>
  <c r="G630" i="1"/>
  <c r="J630" i="1" s="1"/>
  <c r="G645" i="1"/>
  <c r="G625" i="1"/>
  <c r="J51" i="1"/>
  <c r="H620" i="1" s="1"/>
  <c r="J620" i="1" s="1"/>
  <c r="C41" i="10"/>
  <c r="D39" i="10" s="1"/>
  <c r="D28" i="10" l="1"/>
  <c r="G636" i="1"/>
  <c r="J636" i="1" s="1"/>
  <c r="H645" i="1"/>
  <c r="J645" i="1" s="1"/>
  <c r="D33" i="13"/>
  <c r="D36" i="13" s="1"/>
  <c r="G663" i="1"/>
  <c r="I659" i="1"/>
  <c r="I663" i="1" s="1"/>
  <c r="D37" i="10"/>
  <c r="D35" i="10"/>
  <c r="D40" i="10"/>
  <c r="D36" i="10"/>
  <c r="D38" i="10"/>
  <c r="J625" i="1"/>
  <c r="H655" i="1"/>
  <c r="D41" i="10" l="1"/>
  <c r="I666" i="1"/>
  <c r="I671" i="1"/>
  <c r="C7" i="10" s="1"/>
  <c r="G671" i="1"/>
  <c r="G666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<sst xmlns="http://schemas.openxmlformats.org/spreadsheetml/2006/main" count="3943" uniqueCount="910">
  <si>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</si>
  <si>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</si>
  <si>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</si>
  <si>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</si>
  <si>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</si>
  <si>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</si>
  <si>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</si>
  <si>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</si>
  <si>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</si>
  <si>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</si>
  <si>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</si>
  <si>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</si>
  <si>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</si>
  <si>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</si>
  <si>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</si>
  <si>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</si>
  <si>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</si>
  <si>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</si>
  <si>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</si>
  <si>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</si>
  <si>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</si>
  <si>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</si>
  <si>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</si>
  <si>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</si>
  <si>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</si>
  <si>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</si>
  <si>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</si>
  <si>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</si>
  <si>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</si>
  <si>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</si>
  <si>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</si>
  <si>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</si>
  <si>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</si>
  <si>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</si>
  <si>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</si>
  <si>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</si>
  <si>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</si>
  <si>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</si>
  <si>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</si>
  <si>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</si>
  <si>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</si>
  <si>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</si>
  <si>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</si>
  <si>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</si>
  <si>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</si>
  <si>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</si>
  <si>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</si>
  <si>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</si>
  <si>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</si>
  <si>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</si>
  <si>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</si>
  <si>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</si>
  <si>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</si>
  <si>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</si>
  <si>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</si>
  <si>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</si>
  <si>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</si>
  <si>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</si>
  <si>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</si>
  <si>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</si>
  <si>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</si>
  <si>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</si>
  <si>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</si>
  <si>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</si>
  <si>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</si>
  <si>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</si>
  <si>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</si>
  <si>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</si>
  <si>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</si>
  <si>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</si>
  <si>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</si>
  <si>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</si>
  <si>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</si>
  <si>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</si>
  <si>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</si>
  <si>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</si>
  <si>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</si>
  <si>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</si>
  <si>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</si>
  <si>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</si>
  <si>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</si>
  <si>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</si>
  <si>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</si>
  <si>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</si>
  <si>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</si>
  <si>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</si>
  <si>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</si>
  <si>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</si>
  <si>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</si>
  <si>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</si>
  <si>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</si>
  <si>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</si>
  <si>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</si>
  <si>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</si>
  <si>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</si>
  <si>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</si>
  <si>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</si>
  <si>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</si>
  <si>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</si>
  <si>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</si>
  <si>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</si>
  <si>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</si>
  <si>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</si>
  <si>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</si>
  <si>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</si>
  <si>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</si>
  <si>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</si>
  <si>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</si>
  <si>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</si>
  <si>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</si>
  <si>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</si>
  <si>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</si>
  <si>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</si>
  <si>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</si>
  <si>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</si>
  <si>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</si>
  <si>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</si>
  <si>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</si>
  <si>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</si>
  <si>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</si>
  <si>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</si>
  <si>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</si>
  <si>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</si>
  <si>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</si>
  <si>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</si>
  <si>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</si>
  <si>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</si>
  <si>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</si>
  <si>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</si>
  <si>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</si>
  <si>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</si>
  <si>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</si>
  <si>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</si>
  <si>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</si>
  <si>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</si>
  <si>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</si>
  <si>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</si>
  <si>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</si>
  <si>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</si>
  <si>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</si>
  <si>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</si>
  <si>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</si>
  <si>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</si>
  <si>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</si>
  <si>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</si>
  <si>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</si>
  <si>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</si>
  <si>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</si>
  <si>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</si>
  <si>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</si>
  <si>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</si>
  <si>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</si>
  <si>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</si>
  <si>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</si>
  <si>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</si>
  <si>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</si>
  <si>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</si>
  <si>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</si>
  <si>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</si>
  <si>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</si>
  <si>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</si>
  <si>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</si>
  <si>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</si>
  <si>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</si>
  <si>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</si>
  <si>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</si>
  <si>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</si>
  <si>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</si>
  <si>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</si>
  <si>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</si>
  <si>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</si>
  <si>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</si>
  <si>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</si>
  <si>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</si>
  <si>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</si>
  <si>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</si>
  <si>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</si>
  <si>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</si>
  <si>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</si>
  <si>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</si>
  <si>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</si>
  <si>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</si>
  <si>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</si>
  <si>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</si>
  <si>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</si>
  <si>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</si>
  <si>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</si>
  <si>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</si>
  <si>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</si>
  <si>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</si>
  <si>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</si>
  <si>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</si>
  <si>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</si>
  <si>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</si>
  <si>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</si>
  <si>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</si>
  <si>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</si>
  <si>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</si>
  <si>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</si>
  <si>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</si>
  <si>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</si>
  <si>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</si>
  <si>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</si>
  <si>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</si>
  <si>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</si>
  <si>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</si>
  <si>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</si>
  <si>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</si>
  <si>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</si>
  <si>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</si>
  <si>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</si>
  <si>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</si>
  <si>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</si>
  <si>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</si>
  <si>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</si>
  <si>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</si>
  <si>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</si>
  <si>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</si>
  <si>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</si>
  <si>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</si>
  <si>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</si>
  <si>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</si>
  <si>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</si>
  <si>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</si>
  <si>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</si>
  <si>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</si>
  <si>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</si>
  <si>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</si>
  <si>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</si>
  <si>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</si>
  <si>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</si>
  <si>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</si>
  <si>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</si>
  <si>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</si>
  <si>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</si>
  <si>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</si>
  <si>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</si>
  <si>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</si>
  <si>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</si>
  <si>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</si>
  <si>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</si>
  <si>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</si>
  <si>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</si>
  <si>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</si>
  <si>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</si>
  <si>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</si>
  <si>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</si>
  <si>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</si>
  <si>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</si>
  <si>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</si>
  <si>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</si>
  <si>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</si>
  <si>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</si>
  <si>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</si>
  <si>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</si>
  <si>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</si>
  <si>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</si>
  <si>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</si>
  <si>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</si>
  <si>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</si>
  <si>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</si>
  <si>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</si>
  <si>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</si>
  <si>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</si>
  <si>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</si>
  <si>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</si>
  <si>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</si>
  <si>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</si>
  <si>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</si>
  <si>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</si>
  <si>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</si>
  <si>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</si>
  <si>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</si>
  <si>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</si>
  <si>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</si>
  <si>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</si>
  <si>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</si>
  <si>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</si>
  <si>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</si>
  <si>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</si>
  <si>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</si>
  <si>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</si>
  <si>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</si>
  <si>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</si>
  <si>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</si>
  <si>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</si>
  <si>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</si>
  <si>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</si>
  <si>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</si>
  <si>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</si>
  <si>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</si>
  <si>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</si>
  <si>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</si>
  <si>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</si>
  <si>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</si>
  <si>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</si>
  <si>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</si>
  <si>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</si>
  <si>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</si>
  <si>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</si>
  <si>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</si>
  <si>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</si>
  <si>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</si>
  <si>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</si>
  <si>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</si>
  <si>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</si>
  <si>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</si>
  <si>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</si>
  <si>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</si>
  <si>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</si>
  <si>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</si>
  <si>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</si>
  <si>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</si>
  <si>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</si>
  <si>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</si>
  <si>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</si>
  <si>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</si>
  <si>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</si>
  <si>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</si>
  <si>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</si>
  <si>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</si>
  <si>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</si>
  <si>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</si>
  <si>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</si>
  <si>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</si>
  <si>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</si>
  <si>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</si>
  <si>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</si>
  <si>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</si>
  <si>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</si>
  <si>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</si>
  <si>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</si>
  <si>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</si>
  <si>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</si>
  <si>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</si>
  <si>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</si>
  <si>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</si>
  <si>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</si>
  <si>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</si>
  <si>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</si>
  <si>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</si>
  <si>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</si>
  <si>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</si>
  <si>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</si>
  <si>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</si>
  <si>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</si>
  <si>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</si>
  <si>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</si>
  <si>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</si>
  <si>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</si>
  <si>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</si>
  <si>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</si>
  <si>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</si>
  <si>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</si>
  <si>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</si>
  <si>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</si>
  <si>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</si>
  <si>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</si>
  <si>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</si>
  <si>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</si>
  <si>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</si>
  <si>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</si>
  <si>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</si>
  <si>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</si>
  <si>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</si>
  <si>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</si>
  <si>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</si>
  <si>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</si>
  <si>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</si>
  <si>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</si>
  <si>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</si>
  <si>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</si>
  <si>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</si>
  <si>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</si>
  <si>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</si>
  <si>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</si>
  <si>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</si>
  <si>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</si>
  <si>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</si>
  <si>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</si>
  <si>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</si>
  <si>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</si>
  <si>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</si>
  <si>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</si>
  <si>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</si>
  <si>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</si>
  <si>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</si>
  <si>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</si>
  <si>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</si>
  <si>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</si>
  <si>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</si>
  <si>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</si>
  <si>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</si>
  <si>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</si>
  <si>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</si>
  <si>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</si>
  <si>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</si>
  <si>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</si>
  <si>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</si>
  <si>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</si>
  <si>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</si>
  <si>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</si>
  <si>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</si>
  <si>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</si>
  <si>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</si>
  <si>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</si>
  <si>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</si>
  <si>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</si>
  <si>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</si>
  <si>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</si>
  <si>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</si>
  <si>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</si>
  <si>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</si>
  <si>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</si>
  <si>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</si>
  <si>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</si>
  <si>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</si>
  <si>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</si>
  <si>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</si>
  <si>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</si>
  <si>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</si>
  <si>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</si>
  <si>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</si>
  <si>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</si>
  <si>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</si>
  <si>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</si>
  <si>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</si>
  <si>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</si>
  <si>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</si>
  <si>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</si>
  <si>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</si>
  <si>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</si>
  <si>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</si>
  <si>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</si>
  <si>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</si>
  <si>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</si>
  <si>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</si>
  <si>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</si>
  <si>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</si>
  <si>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</si>
  <si>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</si>
  <si>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</si>
  <si>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</si>
  <si>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</si>
  <si>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</si>
  <si>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</si>
  <si>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</si>
  <si>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</si>
  <si>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</si>
  <si>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</si>
  <si>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</si>
  <si>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</si>
  <si>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</si>
  <si>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</si>
  <si>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</si>
  <si>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</si>
  <si>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</si>
  <si>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</si>
  <si>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</si>
  <si>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</si>
  <si>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</si>
  <si>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</si>
  <si>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</si>
  <si>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</si>
  <si>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</si>
  <si>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</si>
  <si>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</si>
  <si>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</si>
  <si>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</si>
  <si>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</si>
  <si>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</si>
  <si>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</si>
  <si>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</si>
  <si>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</si>
  <si>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</si>
  <si>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</si>
  <si>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</si>
  <si>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</si>
  <si>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</si>
  <si>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</si>
  <si>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</si>
  <si>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</si>
  <si>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</si>
  <si>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</si>
  <si>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</si>
  <si>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</si>
  <si>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</si>
  <si>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</si>
  <si>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</si>
  <si>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</si>
  <si>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</si>
  <si>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</si>
  <si>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</si>
  <si>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</si>
  <si>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</si>
  <si>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</si>
  <si>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</si>
  <si>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</si>
  <si>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</si>
  <si>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</si>
  <si>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</si>
  <si>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</si>
  <si>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</si>
  <si>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</si>
  <si>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</si>
  <si>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</si>
  <si>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</si>
  <si>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</si>
  <si>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</si>
  <si>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</si>
  <si>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</si>
  <si>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</si>
  <si>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</si>
  <si>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</si>
  <si>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</si>
  <si>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</si>
  <si>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</si>
  <si>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</si>
  <si>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</si>
  <si>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</si>
  <si>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</si>
  <si>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</si>
  <si>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</si>
  <si>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</si>
  <si>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</si>
  <si>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</si>
  <si>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</si>
  <si>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</si>
  <si>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</si>
  <si>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</si>
  <si>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</si>
  <si>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</si>
  <si>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</si>
  <si>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</si>
  <si>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</si>
  <si>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</si>
  <si>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</si>
  <si>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</si>
  <si>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</si>
  <si>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</si>
  <si>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</si>
  <si>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</si>
  <si>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</si>
  <si>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</si>
  <si>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</si>
  <si>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</si>
  <si>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</si>
  <si>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</si>
  <si>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</si>
  <si>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</si>
  <si>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</si>
  <si>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</si>
  <si>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</si>
  <si>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</si>
  <si>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</si>
  <si>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</si>
  <si>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</si>
  <si>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</si>
  <si>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</si>
  <si>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</si>
  <si>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</si>
  <si>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</si>
  <si>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</si>
  <si>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</si>
  <si>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</si>
  <si>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</si>
  <si>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</si>
  <si>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</si>
  <si>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</si>
  <si>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</si>
  <si>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</si>
  <si>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</si>
  <si>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</si>
  <si>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</si>
  <si>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</si>
  <si>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</si>
  <si>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</si>
  <si>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</si>
  <si>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</si>
  <si>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</si>
  <si>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</si>
  <si>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</si>
  <si>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</si>
  <si>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</si>
  <si>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</si>
  <si>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</si>
  <si>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</si>
  <si>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</si>
  <si>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</si>
  <si>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</si>
  <si>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</si>
  <si>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</si>
  <si>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</si>
  <si>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</si>
  <si>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</si>
  <si>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</si>
  <si>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</si>
  <si>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</si>
  <si>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</si>
  <si>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</si>
  <si>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</si>
  <si>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</si>
  <si>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</si>
  <si>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</si>
  <si>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</si>
  <si>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</si>
  <si>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</si>
  <si>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</si>
  <si>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</si>
  <si>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</si>
  <si>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</si>
  <si>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</si>
  <si>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</si>
  <si>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</si>
  <si>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</si>
  <si>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</si>
  <si>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</si>
  <si>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</si>
  <si>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</si>
  <si>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</si>
  <si>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</si>
  <si>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</si>
  <si>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</si>
  <si>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</si>
  <si>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</si>
  <si>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</si>
  <si>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</si>
  <si>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</si>
  <si>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</si>
  <si>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</si>
  <si>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</si>
  <si>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</si>
  <si>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</si>
  <si>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</si>
  <si>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</si>
  <si>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</si>
  <si>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</si>
  <si>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</si>
  <si>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</si>
  <si>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</si>
  <si>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</si>
  <si>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</si>
  <si>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</si>
  <si>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</si>
  <si>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</si>
  <si>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</si>
  <si>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</si>
  <si>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</si>
  <si>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</si>
  <si>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</si>
  <si>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</si>
  <si>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</si>
  <si>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</si>
  <si>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</si>
  <si>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</si>
  <si>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</si>
  <si>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</si>
  <si>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</si>
  <si>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</si>
  <si>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</si>
  <si>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</si>
  <si>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</si>
  <si>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</si>
  <si>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</si>
  <si>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</si>
  <si>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</si>
  <si>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</si>
  <si>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</si>
  <si>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</si>
  <si>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</si>
  <si>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</si>
  <si>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</si>
  <si>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</si>
  <si>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</si>
  <si>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</si>
  <si>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</si>
  <si>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</si>
  <si>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</si>
  <si>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</si>
  <si>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</si>
  <si>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</si>
  <si>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</si>
  <si>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</si>
  <si>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</si>
  <si>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</si>
  <si>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</si>
  <si>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</si>
  <si>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</si>
  <si>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</si>
  <si>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</si>
  <si>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</si>
  <si>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</si>
  <si>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</si>
  <si>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</si>
  <si>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</si>
  <si>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</si>
  <si>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</si>
  <si>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</si>
  <si>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</si>
  <si>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</si>
  <si>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</si>
  <si>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</si>
  <si>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</si>
  <si>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</si>
  <si>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</si>
  <si>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</si>
  <si>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</si>
  <si>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</si>
  <si>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</si>
  <si>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</si>
  <si>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</si>
  <si>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</si>
  <si>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</si>
  <si>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</si>
  <si>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</si>
  <si>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</si>
  <si>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</si>
  <si>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</si>
  <si>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</si>
  <si>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</si>
  <si>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</si>
  <si>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</si>
  <si>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</si>
  <si>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</si>
  <si>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</si>
  <si>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</si>
  <si>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</si>
  <si>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</si>
  <si>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</si>
  <si>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</si>
  <si>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</si>
  <si>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</si>
  <si>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</si>
  <si>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</si>
  <si>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</si>
  <si>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</si>
  <si>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</si>
  <si>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</si>
  <si>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</si>
  <si>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</si>
  <si>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</si>
  <si>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</si>
  <si>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</si>
  <si>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</si>
  <si>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</si>
  <si>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</si>
  <si>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</si>
  <si>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</si>
  <si>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</si>
  <si>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</si>
  <si>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</si>
  <si>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</si>
  <si>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</si>
  <si>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</si>
  <si>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</si>
  <si>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</si>
  <si>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</si>
  <si>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</si>
  <si>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</si>
  <si>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</si>
  <si>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</si>
  <si>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</si>
  <si>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</si>
  <si>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</si>
  <si>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</si>
  <si>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</si>
  <si>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</si>
  <si>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</si>
  <si>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</si>
  <si>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</si>
  <si>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</si>
  <si>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</si>
  <si>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</si>
  <si>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</si>
  <si>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</si>
  <si>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</si>
  <si>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</si>
  <si>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</si>
  <si>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</si>
  <si>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</si>
  <si>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</si>
  <si>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</si>
  <si>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</si>
  <si>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</si>
  <si>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</si>
  <si>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</si>
  <si>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</si>
  <si>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</si>
  <si>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</si>
  <si>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</si>
  <si>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</si>
  <si>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</si>
  <si>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</si>
  <si>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</si>
  <si>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</si>
  <si>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</si>
  <si>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</si>
  <si>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</si>
  <si>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</si>
  <si>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</si>
  <si>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</si>
  <si>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</si>
  <si>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</si>
  <si>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</si>
  <si>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</si>
  <si>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</si>
  <si>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</si>
  <si>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</si>
  <si>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</si>
  <si>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</si>
  <si>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</si>
  <si>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</si>
  <si>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</si>
  <si>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</si>
  <si>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</si>
  <si>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</si>
  <si>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</si>
  <si>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</si>
  <si>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</si>
  <si>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</si>
  <si>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</si>
  <si>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</si>
  <si>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</si>
  <si>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</si>
  <si>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</si>
  <si>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</si>
  <si>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</si>
  <si>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</si>
  <si>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</si>
  <si>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</si>
  <si>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</si>
  <si>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</si>
  <si>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</si>
  <si>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</si>
  <si>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</si>
  <si>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</si>
  <si>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</si>
  <si>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</si>
  <si>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</si>
  <si>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</si>
  <si>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</si>
  <si>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</si>
  <si>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</si>
  <si>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</si>
  <si>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</si>
  <si>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</si>
  <si>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</si>
  <si>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</si>
  <si>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</si>
  <si>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</si>
  <si>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</si>
  <si>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</si>
  <si>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</si>
  <si>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</si>
  <si>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</si>
  <si>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</si>
  <si>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</si>
  <si>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</si>
  <si>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</si>
  <si>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</si>
  <si>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</si>
  <si>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</si>
  <si>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</si>
  <si>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</si>
  <si>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</si>
  <si>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</si>
  <si>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</si>
  <si>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</si>
  <si>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</si>
  <si>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</si>
  <si>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</si>
  <si>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</si>
  <si>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</si>
  <si>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</si>
  <si>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</si>
  <si>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</si>
  <si>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</si>
  <si>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</si>
  <si>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</si>
  <si>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</si>
  <si>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</si>
  <si>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</si>
  <si>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</si>
  <si>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</si>
  <si>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</si>
  <si>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</si>
  <si>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</si>
  <si>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</si>
  <si>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</si>
  <si>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</si>
  <si>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</si>
  <si>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</si>
  <si>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</si>
  <si>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</si>
  <si>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</si>
  <si>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</si>
  <si>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</si>
  <si>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</si>
  <si>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</si>
  <si>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</si>
  <si>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</si>
  <si>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</si>
  <si>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</si>
  <si>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</si>
  <si>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</si>
  <si>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</si>
  <si>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</si>
  <si>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</si>
  <si>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</si>
  <si>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Croydon DOE 25 Revised FY-12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</si>
</sst>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F664" sqref="F664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117</v>
      </c>
      <c r="C2" s="21">
        <v>117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40195.79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110.07</v>
      </c>
      <c r="G12" s="18"/>
      <c r="H12" s="18">
        <v>-110.07</v>
      </c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146826.07</v>
      </c>
      <c r="G13" s="18"/>
      <c r="H13" s="18">
        <v>110.07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103.18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>
        <v>8129.6</v>
      </c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187235.11</v>
      </c>
      <c r="G19" s="41">
        <f>SUM(G9:G18)</f>
        <v>0</v>
      </c>
      <c r="H19" s="41">
        <f>SUM(H9:H18)</f>
        <v>8129.6</v>
      </c>
      <c r="I19" s="41">
        <f>SUM(I9:I18)</f>
        <v>0</v>
      </c>
      <c r="J19" s="41">
        <f>SUM(J9:J18)</f>
        <v>0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53386.76</v>
      </c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36492.19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89878.950000000012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>
        <v>8129.6</v>
      </c>
      <c r="I47" s="18"/>
      <c r="J47" s="13">
        <f>SUM(I458)</f>
        <v>0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97356.160000000003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97356.160000000003</v>
      </c>
      <c r="G50" s="41">
        <f>SUM(G35:G49)</f>
        <v>0</v>
      </c>
      <c r="H50" s="41">
        <f>SUM(H35:H49)</f>
        <v>8129.6</v>
      </c>
      <c r="I50" s="41">
        <f>SUM(I35:I49)</f>
        <v>0</v>
      </c>
      <c r="J50" s="41">
        <f>SUM(J35:J49)</f>
        <v>0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187235.11000000002</v>
      </c>
      <c r="G51" s="41">
        <f>G50+G32</f>
        <v>0</v>
      </c>
      <c r="H51" s="41">
        <f>H50+H32</f>
        <v>8129.6</v>
      </c>
      <c r="I51" s="41">
        <f>I50+I32</f>
        <v>0</v>
      </c>
      <c r="J51" s="41">
        <f>J50+J32</f>
        <v>0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479678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479678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69.81</v>
      </c>
      <c r="G95" s="18"/>
      <c r="H95" s="18"/>
      <c r="I95" s="18"/>
      <c r="J95" s="18"/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/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383.74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453.55</v>
      </c>
      <c r="G110" s="41">
        <f>SUM(G95:G109)</f>
        <v>0</v>
      </c>
      <c r="H110" s="41">
        <f>SUM(H95:H109)</f>
        <v>0</v>
      </c>
      <c r="I110" s="41">
        <f>SUM(I95:I109)</f>
        <v>0</v>
      </c>
      <c r="J110" s="41">
        <f>SUM(J95:J109)</f>
        <v>0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480131.55</v>
      </c>
      <c r="G111" s="41">
        <f>G59+G110</f>
        <v>0</v>
      </c>
      <c r="H111" s="41">
        <f>H59+H78+H93+H110</f>
        <v>0</v>
      </c>
      <c r="I111" s="41">
        <f>I59+I110</f>
        <v>0</v>
      </c>
      <c r="J111" s="41">
        <f>J59+J110</f>
        <v>0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341337.25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226589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295.75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147.04</v>
      </c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568369.04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/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0</v>
      </c>
      <c r="G135" s="41">
        <f>SUM(G122:G134)</f>
        <v>0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568369.04</v>
      </c>
      <c r="G139" s="41">
        <f>G120+SUM(G135:G136)</f>
        <v>0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v>10514.08</v>
      </c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10514.08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>
        <v>19164.84</v>
      </c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4130.99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/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5440.95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2667.59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21832.43</v>
      </c>
      <c r="G161" s="41">
        <f>SUM(G149:G160)</f>
        <v>0</v>
      </c>
      <c r="H161" s="41">
        <f>SUM(H149:H160)</f>
        <v>9571.9399999999987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32346.510000000002</v>
      </c>
      <c r="G168" s="41">
        <f>G146+G161+SUM(G162:G167)</f>
        <v>0</v>
      </c>
      <c r="H168" s="41">
        <f>H146+H161+SUM(H162:H167)</f>
        <v>9571.9399999999987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1080847.1000000001</v>
      </c>
      <c r="G192" s="47">
        <f>G111+G139+G168+G191</f>
        <v>0</v>
      </c>
      <c r="H192" s="47">
        <f>H111+H139+H168+H191</f>
        <v>9571.9399999999987</v>
      </c>
      <c r="I192" s="47">
        <f>I111+I139+I168+I191</f>
        <v>0</v>
      </c>
      <c r="J192" s="47">
        <f>J111+J139+J191</f>
        <v>0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71759.570000000007</v>
      </c>
      <c r="G196" s="18">
        <v>24997.15</v>
      </c>
      <c r="H196" s="18">
        <v>208849.21</v>
      </c>
      <c r="I196" s="18">
        <v>4144.6000000000004</v>
      </c>
      <c r="J196" s="18"/>
      <c r="K196" s="18"/>
      <c r="L196" s="19">
        <f>SUM(F196:K196)</f>
        <v>309750.52999999997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18911.18</v>
      </c>
      <c r="G197" s="18">
        <v>6165.72</v>
      </c>
      <c r="H197" s="18">
        <v>64093.01</v>
      </c>
      <c r="I197" s="18">
        <v>113.84</v>
      </c>
      <c r="J197" s="18"/>
      <c r="K197" s="18"/>
      <c r="L197" s="19">
        <f>SUM(F197:K197)</f>
        <v>89283.75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3367.32</v>
      </c>
      <c r="G201" s="18">
        <v>650.29</v>
      </c>
      <c r="H201" s="18">
        <v>11948.13</v>
      </c>
      <c r="I201" s="18"/>
      <c r="J201" s="18"/>
      <c r="K201" s="18"/>
      <c r="L201" s="19">
        <f t="shared" ref="L201:L207" si="0">SUM(F201:K201)</f>
        <v>15965.74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/>
      <c r="G202" s="18"/>
      <c r="H202" s="18"/>
      <c r="I202" s="18"/>
      <c r="J202" s="18"/>
      <c r="K202" s="18"/>
      <c r="L202" s="19">
        <f t="shared" si="0"/>
        <v>0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/>
      <c r="G203" s="18"/>
      <c r="H203" s="18">
        <v>87328</v>
      </c>
      <c r="I203" s="18"/>
      <c r="J203" s="18"/>
      <c r="K203" s="18"/>
      <c r="L203" s="19">
        <f t="shared" si="0"/>
        <v>87328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4598.5</v>
      </c>
      <c r="G206" s="18">
        <v>472.48</v>
      </c>
      <c r="H206" s="18">
        <v>16971.330000000002</v>
      </c>
      <c r="I206" s="18">
        <v>5439.3</v>
      </c>
      <c r="J206" s="18"/>
      <c r="K206" s="18"/>
      <c r="L206" s="19">
        <f t="shared" si="0"/>
        <v>27481.61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7656.64</v>
      </c>
      <c r="G207" s="18">
        <v>848.99</v>
      </c>
      <c r="H207" s="18">
        <v>3254.48</v>
      </c>
      <c r="I207" s="18">
        <v>4750.28</v>
      </c>
      <c r="J207" s="18"/>
      <c r="K207" s="18"/>
      <c r="L207" s="19">
        <f t="shared" si="0"/>
        <v>16510.39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106293.21</v>
      </c>
      <c r="G210" s="41">
        <f t="shared" si="1"/>
        <v>33134.630000000005</v>
      </c>
      <c r="H210" s="41">
        <f t="shared" si="1"/>
        <v>392444.15999999997</v>
      </c>
      <c r="I210" s="41">
        <f t="shared" si="1"/>
        <v>14448.02</v>
      </c>
      <c r="J210" s="41">
        <f t="shared" si="1"/>
        <v>0</v>
      </c>
      <c r="K210" s="41">
        <f t="shared" si="1"/>
        <v>0</v>
      </c>
      <c r="L210" s="41">
        <f t="shared" si="1"/>
        <v>546320.02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>
        <v>176786</v>
      </c>
      <c r="I214" s="18"/>
      <c r="J214" s="18"/>
      <c r="K214" s="18"/>
      <c r="L214" s="19">
        <f>SUM(F214:K214)</f>
        <v>176786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>
        <v>33704.370000000003</v>
      </c>
      <c r="I215" s="18"/>
      <c r="J215" s="18"/>
      <c r="K215" s="18"/>
      <c r="L215" s="19">
        <f>SUM(F215:K215)</f>
        <v>33704.370000000003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v>2126.84</v>
      </c>
      <c r="G225" s="18">
        <v>235.83</v>
      </c>
      <c r="H225" s="18">
        <v>904.02</v>
      </c>
      <c r="I225" s="18">
        <v>1319.52</v>
      </c>
      <c r="J225" s="18"/>
      <c r="K225" s="18"/>
      <c r="L225" s="19">
        <f t="shared" si="2"/>
        <v>4586.21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2126.84</v>
      </c>
      <c r="G228" s="41">
        <f>SUM(G214:G227)</f>
        <v>235.83</v>
      </c>
      <c r="H228" s="41">
        <f>SUM(H214:H227)</f>
        <v>211394.38999999998</v>
      </c>
      <c r="I228" s="41">
        <f>SUM(I214:I227)</f>
        <v>1319.52</v>
      </c>
      <c r="J228" s="41">
        <f>SUM(J214:J227)</f>
        <v>0</v>
      </c>
      <c r="K228" s="41">
        <f t="shared" si="3"/>
        <v>0</v>
      </c>
      <c r="L228" s="41">
        <f t="shared" si="3"/>
        <v>215076.58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405218.39</v>
      </c>
      <c r="I232" s="18"/>
      <c r="J232" s="18"/>
      <c r="K232" s="18"/>
      <c r="L232" s="19">
        <f>SUM(F232:K232)</f>
        <v>405218.39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4395.4799999999996</v>
      </c>
      <c r="G243" s="18">
        <v>487.38</v>
      </c>
      <c r="H243" s="18">
        <v>1869.24</v>
      </c>
      <c r="I243" s="18">
        <v>2727.01</v>
      </c>
      <c r="J243" s="18"/>
      <c r="K243" s="18"/>
      <c r="L243" s="19">
        <f t="shared" si="4"/>
        <v>9479.11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4395.4799999999996</v>
      </c>
      <c r="G246" s="41">
        <f t="shared" si="5"/>
        <v>487.38</v>
      </c>
      <c r="H246" s="41">
        <f t="shared" si="5"/>
        <v>407087.63</v>
      </c>
      <c r="I246" s="41">
        <f t="shared" si="5"/>
        <v>2727.01</v>
      </c>
      <c r="J246" s="41">
        <f t="shared" si="5"/>
        <v>0</v>
      </c>
      <c r="K246" s="41">
        <f t="shared" si="5"/>
        <v>0</v>
      </c>
      <c r="L246" s="41">
        <f t="shared" si="5"/>
        <v>414697.5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112815.53</v>
      </c>
      <c r="G256" s="41">
        <f t="shared" si="8"/>
        <v>33857.840000000004</v>
      </c>
      <c r="H256" s="41">
        <f t="shared" si="8"/>
        <v>1010926.1799999999</v>
      </c>
      <c r="I256" s="41">
        <f t="shared" si="8"/>
        <v>18494.550000000003</v>
      </c>
      <c r="J256" s="41">
        <f t="shared" si="8"/>
        <v>0</v>
      </c>
      <c r="K256" s="41">
        <f t="shared" si="8"/>
        <v>0</v>
      </c>
      <c r="L256" s="41">
        <f t="shared" si="8"/>
        <v>1176094.1000000001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0</v>
      </c>
      <c r="L269" s="41">
        <f t="shared" si="9"/>
        <v>0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112815.53</v>
      </c>
      <c r="G270" s="42">
        <f t="shared" si="11"/>
        <v>33857.840000000004</v>
      </c>
      <c r="H270" s="42">
        <f t="shared" si="11"/>
        <v>1010926.1799999999</v>
      </c>
      <c r="I270" s="42">
        <f t="shared" si="11"/>
        <v>18494.550000000003</v>
      </c>
      <c r="J270" s="42">
        <f t="shared" si="11"/>
        <v>0</v>
      </c>
      <c r="K270" s="42">
        <f t="shared" si="11"/>
        <v>0</v>
      </c>
      <c r="L270" s="42">
        <f t="shared" si="11"/>
        <v>1176094.1000000001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15700.71</v>
      </c>
      <c r="G275" s="18">
        <v>1136.06</v>
      </c>
      <c r="H275" s="18"/>
      <c r="I275" s="18">
        <v>1165.81</v>
      </c>
      <c r="J275" s="18">
        <v>124.99</v>
      </c>
      <c r="K275" s="18"/>
      <c r="L275" s="19">
        <f>SUM(F275:K275)</f>
        <v>18127.570000000003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15511.37</v>
      </c>
      <c r="G276" s="18">
        <v>1256.92</v>
      </c>
      <c r="H276" s="18"/>
      <c r="I276" s="18"/>
      <c r="J276" s="18"/>
      <c r="K276" s="18"/>
      <c r="L276" s="19">
        <f>SUM(F276:K276)</f>
        <v>16768.29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>
        <v>2330</v>
      </c>
      <c r="H280" s="18">
        <v>1585</v>
      </c>
      <c r="I280" s="18"/>
      <c r="J280" s="18"/>
      <c r="K280" s="18"/>
      <c r="L280" s="19">
        <f t="shared" ref="L280:L286" si="12">SUM(F280:K280)</f>
        <v>3915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>
        <v>440.7</v>
      </c>
      <c r="L281" s="19">
        <f t="shared" si="12"/>
        <v>440.7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31212.080000000002</v>
      </c>
      <c r="G289" s="42">
        <f t="shared" si="13"/>
        <v>4722.9799999999996</v>
      </c>
      <c r="H289" s="42">
        <f t="shared" si="13"/>
        <v>1585</v>
      </c>
      <c r="I289" s="42">
        <f t="shared" si="13"/>
        <v>1165.81</v>
      </c>
      <c r="J289" s="42">
        <f t="shared" si="13"/>
        <v>124.99</v>
      </c>
      <c r="K289" s="42">
        <f t="shared" si="13"/>
        <v>440.7</v>
      </c>
      <c r="L289" s="41">
        <f t="shared" si="13"/>
        <v>39251.56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31212.080000000002</v>
      </c>
      <c r="G337" s="41">
        <f t="shared" si="20"/>
        <v>4722.9799999999996</v>
      </c>
      <c r="H337" s="41">
        <f t="shared" si="20"/>
        <v>1585</v>
      </c>
      <c r="I337" s="41">
        <f t="shared" si="20"/>
        <v>1165.81</v>
      </c>
      <c r="J337" s="41">
        <f t="shared" si="20"/>
        <v>124.99</v>
      </c>
      <c r="K337" s="41">
        <f t="shared" si="20"/>
        <v>440.7</v>
      </c>
      <c r="L337" s="41">
        <f t="shared" si="20"/>
        <v>39251.56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31212.080000000002</v>
      </c>
      <c r="G351" s="41">
        <f>G337</f>
        <v>4722.9799999999996</v>
      </c>
      <c r="H351" s="41">
        <f>H337</f>
        <v>1585</v>
      </c>
      <c r="I351" s="41">
        <f>I337</f>
        <v>1165.81</v>
      </c>
      <c r="J351" s="41">
        <f>J337</f>
        <v>124.99</v>
      </c>
      <c r="K351" s="47">
        <f>K337+K350</f>
        <v>440.7</v>
      </c>
      <c r="L351" s="41">
        <f>L337+L350</f>
        <v>39251.56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/>
      <c r="I357" s="18"/>
      <c r="J357" s="18"/>
      <c r="K357" s="18"/>
      <c r="L357" s="13">
        <f>SUM(F357:K357)</f>
        <v>0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0</v>
      </c>
      <c r="I361" s="47">
        <f t="shared" si="22"/>
        <v>0</v>
      </c>
      <c r="J361" s="47">
        <f t="shared" si="22"/>
        <v>0</v>
      </c>
      <c r="K361" s="47">
        <f t="shared" si="22"/>
        <v>0</v>
      </c>
      <c r="L361" s="47">
        <f t="shared" si="22"/>
        <v>0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0</v>
      </c>
      <c r="H368" s="47">
        <f>SUM(H366:H367)</f>
        <v>0</v>
      </c>
      <c r="I368" s="47">
        <f>SUM(I366:I367)</f>
        <v>0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0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0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0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0</v>
      </c>
      <c r="H445" s="13">
        <f>SUM(H438:H444)</f>
        <v>0</v>
      </c>
      <c r="I445" s="13">
        <f>SUM(I438:I444)</f>
        <v>0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/>
      <c r="H458" s="18"/>
      <c r="I458" s="56">
        <f t="shared" si="34"/>
        <v>0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0</v>
      </c>
      <c r="H459" s="83">
        <f>SUM(H453:H458)</f>
        <v>0</v>
      </c>
      <c r="I459" s="83">
        <f>SUM(I453:I458)</f>
        <v>0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0</v>
      </c>
      <c r="H460" s="42">
        <f>H451+H459</f>
        <v>0</v>
      </c>
      <c r="I460" s="42">
        <f>I451+I459</f>
        <v>0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97356</v>
      </c>
      <c r="G464" s="18"/>
      <c r="H464" s="18"/>
      <c r="I464" s="18"/>
      <c r="J464" s="18"/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1080847.1000000001</v>
      </c>
      <c r="G467" s="18"/>
      <c r="H467" s="18">
        <v>9571.94</v>
      </c>
      <c r="I467" s="18"/>
      <c r="J467" s="18"/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>
        <v>95247.16</v>
      </c>
      <c r="G468" s="18"/>
      <c r="H468" s="18">
        <v>37809.22</v>
      </c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1176094.26</v>
      </c>
      <c r="G469" s="53">
        <f>SUM(G467:G468)</f>
        <v>0</v>
      </c>
      <c r="H469" s="53">
        <f>SUM(H467:H468)</f>
        <v>47381.16</v>
      </c>
      <c r="I469" s="53">
        <f>SUM(I467:I468)</f>
        <v>0</v>
      </c>
      <c r="J469" s="53">
        <f>SUM(J467:J468)</f>
        <v>0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1176094.1000000001</v>
      </c>
      <c r="G471" s="18"/>
      <c r="H471" s="18">
        <v>39251.56</v>
      </c>
      <c r="I471" s="18"/>
      <c r="J471" s="18"/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1176094.1000000001</v>
      </c>
      <c r="G473" s="53">
        <f>SUM(G471:G472)</f>
        <v>0</v>
      </c>
      <c r="H473" s="53">
        <f>SUM(H471:H472)</f>
        <v>39251.56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97356.159999999916</v>
      </c>
      <c r="G475" s="53">
        <f>(G464+G469)- G473</f>
        <v>0</v>
      </c>
      <c r="H475" s="53">
        <f>(H464+H469)- H473</f>
        <v>8129.6000000000058</v>
      </c>
      <c r="I475" s="53">
        <f>(I464+I469)- I473</f>
        <v>0</v>
      </c>
      <c r="J475" s="53">
        <f>(J464+J469)- J473</f>
        <v>0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/>
      <c r="G497" s="205"/>
      <c r="H497" s="205"/>
      <c r="I497" s="205"/>
      <c r="J497" s="205"/>
      <c r="K497" s="206">
        <f t="shared" si="35"/>
        <v>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/>
      <c r="G500" s="205"/>
      <c r="H500" s="205"/>
      <c r="I500" s="205"/>
      <c r="J500" s="205"/>
      <c r="K500" s="206">
        <f t="shared" si="35"/>
        <v>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18911.18</v>
      </c>
      <c r="G520" s="18">
        <v>6165.72</v>
      </c>
      <c r="H520" s="18">
        <v>64093.01</v>
      </c>
      <c r="I520" s="18">
        <v>113.84</v>
      </c>
      <c r="J520" s="18"/>
      <c r="K520" s="18"/>
      <c r="L520" s="88">
        <f>SUM(F520:K520)</f>
        <v>89283.75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>
        <v>33704.370000000003</v>
      </c>
      <c r="I521" s="18"/>
      <c r="J521" s="18"/>
      <c r="K521" s="18"/>
      <c r="L521" s="88">
        <f>SUM(F521:K521)</f>
        <v>33704.370000000003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18911.18</v>
      </c>
      <c r="G523" s="108">
        <f t="shared" ref="G523:L523" si="36">SUM(G520:G522)</f>
        <v>6165.72</v>
      </c>
      <c r="H523" s="108">
        <f t="shared" si="36"/>
        <v>97797.38</v>
      </c>
      <c r="I523" s="108">
        <f t="shared" si="36"/>
        <v>113.84</v>
      </c>
      <c r="J523" s="108">
        <f t="shared" si="36"/>
        <v>0</v>
      </c>
      <c r="K523" s="108">
        <f t="shared" si="36"/>
        <v>0</v>
      </c>
      <c r="L523" s="89">
        <f t="shared" si="36"/>
        <v>122988.12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/>
      <c r="I525" s="18"/>
      <c r="J525" s="18"/>
      <c r="K525" s="18"/>
      <c r="L525" s="88">
        <f>SUM(F525:K525)</f>
        <v>0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0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0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2500</v>
      </c>
      <c r="G530" s="18">
        <v>210.5</v>
      </c>
      <c r="H530" s="18"/>
      <c r="I530" s="18"/>
      <c r="J530" s="18"/>
      <c r="K530" s="18"/>
      <c r="L530" s="88">
        <f>SUM(F530:K530)</f>
        <v>2710.5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2500</v>
      </c>
      <c r="G533" s="89">
        <f t="shared" ref="G533:L533" si="38">SUM(G530:G532)</f>
        <v>210.5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2710.5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0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0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21411.18</v>
      </c>
      <c r="G544" s="89">
        <f t="shared" ref="G544:L544" si="41">G523+G528+G533+G538+G543</f>
        <v>6376.22</v>
      </c>
      <c r="H544" s="89">
        <f t="shared" si="41"/>
        <v>97797.38</v>
      </c>
      <c r="I544" s="89">
        <f t="shared" si="41"/>
        <v>113.84</v>
      </c>
      <c r="J544" s="89">
        <f t="shared" si="41"/>
        <v>0</v>
      </c>
      <c r="K544" s="89">
        <f t="shared" si="41"/>
        <v>0</v>
      </c>
      <c r="L544" s="89">
        <f t="shared" si="41"/>
        <v>125698.62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89283.75</v>
      </c>
      <c r="G548" s="87">
        <f>L525</f>
        <v>0</v>
      </c>
      <c r="H548" s="87">
        <f>L530</f>
        <v>2710.5</v>
      </c>
      <c r="I548" s="87">
        <f>L535</f>
        <v>0</v>
      </c>
      <c r="J548" s="87">
        <f>L540</f>
        <v>0</v>
      </c>
      <c r="K548" s="87">
        <f>SUM(F548:J548)</f>
        <v>91994.25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33704.370000000003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33704.370000000003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122988.12</v>
      </c>
      <c r="G551" s="89">
        <f t="shared" si="42"/>
        <v>0</v>
      </c>
      <c r="H551" s="89">
        <f t="shared" si="42"/>
        <v>2710.5</v>
      </c>
      <c r="I551" s="89">
        <f t="shared" si="42"/>
        <v>0</v>
      </c>
      <c r="J551" s="89">
        <f t="shared" si="42"/>
        <v>0</v>
      </c>
      <c r="K551" s="89">
        <f t="shared" si="42"/>
        <v>125698.62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v>208614.72</v>
      </c>
      <c r="G574" s="18">
        <v>176786</v>
      </c>
      <c r="H574" s="18">
        <v>405218.39</v>
      </c>
      <c r="I574" s="87">
        <f>SUM(F574:H574)</f>
        <v>790619.11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>
        <v>33704.370000000003</v>
      </c>
      <c r="H578" s="18"/>
      <c r="I578" s="87">
        <f t="shared" si="47"/>
        <v>33704.370000000003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16510.39</v>
      </c>
      <c r="I590" s="18">
        <v>4586.21</v>
      </c>
      <c r="J590" s="18">
        <v>9479.11</v>
      </c>
      <c r="K590" s="104">
        <f t="shared" ref="K590:K596" si="48">SUM(H590:J590)</f>
        <v>30575.71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/>
      <c r="J591" s="18"/>
      <c r="K591" s="104">
        <f t="shared" si="48"/>
        <v>0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16510.39</v>
      </c>
      <c r="I597" s="108">
        <f>SUM(I590:I596)</f>
        <v>4586.21</v>
      </c>
      <c r="J597" s="108">
        <f>SUM(J590:J596)</f>
        <v>9479.11</v>
      </c>
      <c r="K597" s="108">
        <f>SUM(K590:K596)</f>
        <v>30575.71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124.99</v>
      </c>
      <c r="I603" s="18"/>
      <c r="J603" s="18"/>
      <c r="K603" s="104">
        <f>SUM(H603:J603)</f>
        <v>124.99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124.99</v>
      </c>
      <c r="I604" s="108">
        <f>SUM(I601:I603)</f>
        <v>0</v>
      </c>
      <c r="J604" s="108">
        <f>SUM(J601:J603)</f>
        <v>0</v>
      </c>
      <c r="K604" s="108">
        <f>SUM(K601:K603)</f>
        <v>124.99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187235.11</v>
      </c>
      <c r="H616" s="109">
        <f>SUM(F51)</f>
        <v>187235.11000000002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0</v>
      </c>
      <c r="H617" s="109">
        <f>SUM(G51)</f>
        <v>0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8129.6</v>
      </c>
      <c r="H618" s="109">
        <f>SUM(H51)</f>
        <v>8129.6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0</v>
      </c>
      <c r="H620" s="109">
        <f>SUM(J51)</f>
        <v>0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97356.160000000003</v>
      </c>
      <c r="H621" s="109">
        <f>F475</f>
        <v>97356.159999999916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8129.6</v>
      </c>
      <c r="H623" s="109">
        <f>H475</f>
        <v>8129.6000000000058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0</v>
      </c>
      <c r="H625" s="109">
        <f>J475</f>
        <v>0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1080847.1000000001</v>
      </c>
      <c r="H626" s="104">
        <f>SUM(F467)</f>
        <v>1080847.1000000001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0</v>
      </c>
      <c r="H627" s="104">
        <f>SUM(G467)</f>
        <v>0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9571.9399999999987</v>
      </c>
      <c r="H628" s="104">
        <f>SUM(H467)</f>
        <v>9571.94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0</v>
      </c>
      <c r="H630" s="104">
        <f>SUM(J467)</f>
        <v>0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1176094.1000000001</v>
      </c>
      <c r="H631" s="104">
        <f>SUM(F471)</f>
        <v>1176094.1000000001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39251.56</v>
      </c>
      <c r="H632" s="104">
        <f>SUM(H471)</f>
        <v>39251.56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0</v>
      </c>
      <c r="H633" s="104">
        <f>I368</f>
        <v>0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0</v>
      </c>
      <c r="H634" s="104">
        <f>SUM(G471)</f>
        <v>0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0</v>
      </c>
      <c r="H636" s="164">
        <f>SUM(J467)</f>
        <v>0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0</v>
      </c>
      <c r="H641" s="104">
        <f>SUM(I460)</f>
        <v>0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0</v>
      </c>
      <c r="H643" s="104">
        <f>H407</f>
        <v>0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0</v>
      </c>
      <c r="H645" s="104">
        <f>L407</f>
        <v>0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30575.71</v>
      </c>
      <c r="H646" s="104">
        <f>L207+L225+L243</f>
        <v>30575.71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124.99</v>
      </c>
      <c r="H647" s="104">
        <f>(J256+J337)-(J254+J335)</f>
        <v>124.99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16510.39</v>
      </c>
      <c r="H648" s="104">
        <f>H597</f>
        <v>16510.39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4586.21</v>
      </c>
      <c r="H649" s="104">
        <f>I597</f>
        <v>4586.21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9479.11</v>
      </c>
      <c r="H650" s="104">
        <f>J597</f>
        <v>9479.11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585571.58000000007</v>
      </c>
      <c r="G659" s="19">
        <f>(L228+L308+L358)</f>
        <v>215076.58</v>
      </c>
      <c r="H659" s="19">
        <f>(L246+L327+L359)</f>
        <v>414697.5</v>
      </c>
      <c r="I659" s="19">
        <f>SUM(F659:H659)</f>
        <v>1215345.6600000001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0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0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16510.39</v>
      </c>
      <c r="G661" s="19">
        <f>(L225+L305)-(J225+J305)</f>
        <v>4586.21</v>
      </c>
      <c r="H661" s="19">
        <f>(L243+L324)-(J243+J324)</f>
        <v>9479.11</v>
      </c>
      <c r="I661" s="19">
        <f>SUM(F661:H661)</f>
        <v>30575.71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208739.71</v>
      </c>
      <c r="G662" s="200">
        <f>SUM(G574:G586)+SUM(I601:I603)+L611</f>
        <v>210490.37</v>
      </c>
      <c r="H662" s="200">
        <f>SUM(H574:H586)+SUM(J601:J603)+L612</f>
        <v>405218.39</v>
      </c>
      <c r="I662" s="19">
        <f>SUM(F662:H662)</f>
        <v>824448.47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360321.4800000001</v>
      </c>
      <c r="G663" s="19">
        <f>G659-SUM(G660:G662)</f>
        <v>0</v>
      </c>
      <c r="H663" s="19">
        <f>H659-SUM(H660:H662)</f>
        <v>0</v>
      </c>
      <c r="I663" s="19">
        <f>I659-SUM(I660:I662)</f>
        <v>360321.48000000021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23.79</v>
      </c>
      <c r="G664" s="249"/>
      <c r="H664" s="249"/>
      <c r="I664" s="19">
        <f>SUM(F664:H664)</f>
        <v>23.79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15145.92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15145.92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15145.92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15145.92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21" sqref="C21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Croydon DOE 25 Revised FY-12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87460.28</v>
      </c>
      <c r="C9" s="230">
        <f>'DOE25'!G196+'DOE25'!G214+'DOE25'!G232+'DOE25'!G275+'DOE25'!G294+'DOE25'!G313</f>
        <v>26133.210000000003</v>
      </c>
    </row>
    <row r="10" spans="1:3">
      <c r="A10" t="s">
        <v>779</v>
      </c>
      <c r="B10" s="241">
        <v>82101.8</v>
      </c>
      <c r="C10" s="241">
        <v>24997.15</v>
      </c>
    </row>
    <row r="11" spans="1:3">
      <c r="A11" t="s">
        <v>780</v>
      </c>
      <c r="B11" s="241">
        <v>4030.98</v>
      </c>
      <c r="C11" s="241">
        <v>1136.06</v>
      </c>
    </row>
    <row r="12" spans="1:3">
      <c r="A12" t="s">
        <v>781</v>
      </c>
      <c r="B12" s="241">
        <v>1327.5</v>
      </c>
      <c r="C12" s="241"/>
    </row>
    <row r="13" spans="1:3">
      <c r="A13" t="str">
        <f>IF(B9=B13,IF(C9=C13,"Check Total OK","Check Total Error"),"Check Total Error")</f>
        <v>Check Total OK</v>
      </c>
      <c r="B13" s="232">
        <f>SUM(B10:B12)</f>
        <v>87460.28</v>
      </c>
      <c r="C13" s="232">
        <f>SUM(C10:C12)</f>
        <v>26133.210000000003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34422.550000000003</v>
      </c>
      <c r="C18" s="230">
        <f>'DOE25'!G197+'DOE25'!G215+'DOE25'!G233+'DOE25'!G276+'DOE25'!G295+'DOE25'!G314</f>
        <v>7422.64</v>
      </c>
    </row>
    <row r="19" spans="1:3">
      <c r="A19" t="s">
        <v>779</v>
      </c>
      <c r="B19" s="241">
        <v>18716.740000000002</v>
      </c>
      <c r="C19" s="241">
        <v>6165.72</v>
      </c>
    </row>
    <row r="20" spans="1:3">
      <c r="A20" t="s">
        <v>780</v>
      </c>
      <c r="B20" s="241">
        <v>15205.81</v>
      </c>
      <c r="C20" s="241">
        <v>1256.92</v>
      </c>
    </row>
    <row r="21" spans="1:3">
      <c r="A21" t="s">
        <v>781</v>
      </c>
      <c r="B21" s="241">
        <v>500</v>
      </c>
      <c r="C21" s="241"/>
    </row>
    <row r="22" spans="1:3">
      <c r="A22" t="str">
        <f>IF(B18=B22,IF(C18=C22,"Check Total OK","Check Total Error"),"Check Total Error")</f>
        <v>Check Total OK</v>
      </c>
      <c r="B22" s="232">
        <f>SUM(B19:B21)</f>
        <v>34422.550000000003</v>
      </c>
      <c r="C22" s="232">
        <f>SUM(C19:C21)</f>
        <v>7422.64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0</v>
      </c>
      <c r="C36" s="236">
        <f>'DOE25'!G199+'DOE25'!G217+'DOE25'!G235+'DOE25'!G278+'DOE25'!G297+'DOE25'!G316</f>
        <v>0</v>
      </c>
    </row>
    <row r="37" spans="1:3">
      <c r="A37" t="s">
        <v>779</v>
      </c>
      <c r="B37" s="241"/>
      <c r="C37" s="241"/>
    </row>
    <row r="38" spans="1:3">
      <c r="A38" t="s">
        <v>780</v>
      </c>
      <c r="B38" s="241"/>
      <c r="C38" s="241"/>
    </row>
    <row r="39" spans="1:3">
      <c r="A39" t="s">
        <v>781</v>
      </c>
      <c r="B39" s="241"/>
      <c r="C39" s="241"/>
    </row>
    <row r="40" spans="1:3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25" activePane="bottomLeft" state="frozen"/>
      <selection pane="bottomLeft" sqref="A1:H51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Croydon DOE 25 Revised FY-12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1014743.0399999999</v>
      </c>
      <c r="D5" s="20">
        <f>SUM('DOE25'!L196:L199)+SUM('DOE25'!L214:L217)+SUM('DOE25'!L232:L235)-F5-G5</f>
        <v>1014743.0399999999</v>
      </c>
      <c r="E5" s="244"/>
      <c r="F5" s="256">
        <f>SUM('DOE25'!J196:J199)+SUM('DOE25'!J214:J217)+SUM('DOE25'!J232:J235)</f>
        <v>0</v>
      </c>
      <c r="G5" s="53">
        <f>SUM('DOE25'!K196:K199)+SUM('DOE25'!K214:K217)+SUM('DOE25'!K232:K235)</f>
        <v>0</v>
      </c>
      <c r="H5" s="260"/>
    </row>
    <row r="6" spans="1:9">
      <c r="A6" s="32">
        <v>2100</v>
      </c>
      <c r="B6" t="s">
        <v>801</v>
      </c>
      <c r="C6" s="246">
        <f t="shared" si="0"/>
        <v>15965.74</v>
      </c>
      <c r="D6" s="20">
        <f>'DOE25'!L201+'DOE25'!L219+'DOE25'!L237-F6-G6</f>
        <v>15965.74</v>
      </c>
      <c r="E6" s="244"/>
      <c r="F6" s="256">
        <f>'DOE25'!J201+'DOE25'!J219+'DOE25'!J237</f>
        <v>0</v>
      </c>
      <c r="G6" s="53">
        <f>'DOE25'!K201+'DOE25'!K219+'DOE25'!K237</f>
        <v>0</v>
      </c>
      <c r="H6" s="260"/>
    </row>
    <row r="7" spans="1:9">
      <c r="A7" s="32">
        <v>2200</v>
      </c>
      <c r="B7" t="s">
        <v>834</v>
      </c>
      <c r="C7" s="246">
        <f t="shared" si="0"/>
        <v>0</v>
      </c>
      <c r="D7" s="20">
        <f>'DOE25'!L202+'DOE25'!L220+'DOE25'!L238-F7-G7</f>
        <v>0</v>
      </c>
      <c r="E7" s="244"/>
      <c r="F7" s="256">
        <f>'DOE25'!J202+'DOE25'!J220+'DOE25'!J238</f>
        <v>0</v>
      </c>
      <c r="G7" s="53">
        <f>'DOE25'!K202+'DOE25'!K220+'DOE25'!K238</f>
        <v>0</v>
      </c>
      <c r="H7" s="260"/>
    </row>
    <row r="8" spans="1:9">
      <c r="A8" s="32">
        <v>2300</v>
      </c>
      <c r="B8" t="s">
        <v>802</v>
      </c>
      <c r="C8" s="246">
        <f t="shared" si="0"/>
        <v>57995.92</v>
      </c>
      <c r="D8" s="244"/>
      <c r="E8" s="20">
        <f>'DOE25'!L203+'DOE25'!L221+'DOE25'!L239-F8-G8-D9-D11</f>
        <v>57995.92</v>
      </c>
      <c r="F8" s="256">
        <f>'DOE25'!J203+'DOE25'!J221+'DOE25'!J239</f>
        <v>0</v>
      </c>
      <c r="G8" s="53">
        <f>'DOE25'!K203+'DOE25'!K221+'DOE25'!K239</f>
        <v>0</v>
      </c>
      <c r="H8" s="260"/>
    </row>
    <row r="9" spans="1:9">
      <c r="A9" s="32">
        <v>2310</v>
      </c>
      <c r="B9" t="s">
        <v>818</v>
      </c>
      <c r="C9" s="246">
        <f t="shared" si="0"/>
        <v>4483.08</v>
      </c>
      <c r="D9" s="245">
        <v>4483.08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9000</v>
      </c>
      <c r="D10" s="244"/>
      <c r="E10" s="245">
        <v>9000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24849</v>
      </c>
      <c r="D11" s="245">
        <v>24849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0</v>
      </c>
      <c r="D12" s="20">
        <f>'DOE25'!L204+'DOE25'!L222+'DOE25'!L240-F12-G12</f>
        <v>0</v>
      </c>
      <c r="E12" s="244"/>
      <c r="F12" s="256">
        <f>'DOE25'!J204+'DOE25'!J222+'DOE25'!J240</f>
        <v>0</v>
      </c>
      <c r="G12" s="53">
        <f>'DOE25'!K204+'DOE25'!K222+'DOE25'!K240</f>
        <v>0</v>
      </c>
      <c r="H12" s="260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27481.61</v>
      </c>
      <c r="D14" s="20">
        <f>'DOE25'!L206+'DOE25'!L224+'DOE25'!L242-F14-G14</f>
        <v>27481.61</v>
      </c>
      <c r="E14" s="244"/>
      <c r="F14" s="256">
        <f>'DOE25'!J206+'DOE25'!J224+'DOE25'!J242</f>
        <v>0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30575.71</v>
      </c>
      <c r="D15" s="20">
        <f>'DOE25'!L207+'DOE25'!L225+'DOE25'!L243-F15-G15</f>
        <v>30575.71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0</v>
      </c>
      <c r="D25" s="244"/>
      <c r="E25" s="244"/>
      <c r="F25" s="259"/>
      <c r="G25" s="257"/>
      <c r="H25" s="258">
        <f>'DOE25'!L259+'DOE25'!L260+'DOE25'!L340+'DOE25'!L341</f>
        <v>0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0</v>
      </c>
      <c r="D29" s="20">
        <f>'DOE25'!L357+'DOE25'!L358+'DOE25'!L359-'DOE25'!I366-F29-G29</f>
        <v>0</v>
      </c>
      <c r="E29" s="244"/>
      <c r="F29" s="256">
        <f>'DOE25'!J357+'DOE25'!J358+'DOE25'!J359</f>
        <v>0</v>
      </c>
      <c r="G29" s="53">
        <f>'DOE25'!K357+'DOE25'!K358+'DOE25'!K359</f>
        <v>0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39251.56</v>
      </c>
      <c r="D31" s="20">
        <f>'DOE25'!L289+'DOE25'!L308+'DOE25'!L327+'DOE25'!L332+'DOE25'!L333+'DOE25'!L334-F31-G31</f>
        <v>38685.870000000003</v>
      </c>
      <c r="E31" s="244"/>
      <c r="F31" s="256">
        <f>'DOE25'!J289+'DOE25'!J308+'DOE25'!J327+'DOE25'!J332+'DOE25'!J333+'DOE25'!J334</f>
        <v>124.99</v>
      </c>
      <c r="G31" s="53">
        <f>'DOE25'!K289+'DOE25'!K308+'DOE25'!K327+'DOE25'!K332+'DOE25'!K333+'DOE25'!K334</f>
        <v>440.7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1156784.05</v>
      </c>
      <c r="E33" s="247">
        <f>SUM(E5:E31)</f>
        <v>66995.92</v>
      </c>
      <c r="F33" s="247">
        <f>SUM(F5:F31)</f>
        <v>124.99</v>
      </c>
      <c r="G33" s="247">
        <f>SUM(G5:G31)</f>
        <v>440.7</v>
      </c>
      <c r="H33" s="247">
        <f>SUM(H5:H31)</f>
        <v>0</v>
      </c>
    </row>
    <row r="35" spans="2:8" ht="12" thickBot="1">
      <c r="B35" s="254" t="s">
        <v>847</v>
      </c>
      <c r="D35" s="255">
        <f>E33</f>
        <v>66995.92</v>
      </c>
      <c r="E35" s="250"/>
    </row>
    <row r="36" spans="2:8" ht="12" thickTop="1">
      <c r="B36" t="s">
        <v>815</v>
      </c>
      <c r="D36" s="20">
        <f>D33</f>
        <v>1156784.05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Croydon DOE 25 Revised FY-12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40195.79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110.07</v>
      </c>
      <c r="D11" s="95">
        <f>'DOE25'!G12</f>
        <v>0</v>
      </c>
      <c r="E11" s="95">
        <f>'DOE25'!H12</f>
        <v>-110.07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146826.07</v>
      </c>
      <c r="D12" s="95">
        <f>'DOE25'!G13</f>
        <v>0</v>
      </c>
      <c r="E12" s="95">
        <f>'DOE25'!H13</f>
        <v>110.07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103.18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8129.6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187235.11</v>
      </c>
      <c r="D18" s="41">
        <f>SUM(D8:D17)</f>
        <v>0</v>
      </c>
      <c r="E18" s="41">
        <f>SUM(E8:E17)</f>
        <v>8129.6</v>
      </c>
      <c r="F18" s="41">
        <f>SUM(F8:F17)</f>
        <v>0</v>
      </c>
      <c r="G18" s="41">
        <f>SUM(G8:G17)</f>
        <v>0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53386.76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36492.19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89878.950000000012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8129.6</v>
      </c>
      <c r="F46" s="95">
        <f>'DOE25'!I47</f>
        <v>0</v>
      </c>
      <c r="G46" s="95">
        <f>'DOE25'!J47</f>
        <v>0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97356.160000000003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97356.160000000003</v>
      </c>
      <c r="D49" s="41">
        <f>SUM(D34:D48)</f>
        <v>0</v>
      </c>
      <c r="E49" s="41">
        <f>SUM(E34:E48)</f>
        <v>8129.6</v>
      </c>
      <c r="F49" s="41">
        <f>SUM(F34:F48)</f>
        <v>0</v>
      </c>
      <c r="G49" s="41">
        <f>SUM(G34:G48)</f>
        <v>0</v>
      </c>
      <c r="H49" s="124"/>
      <c r="I49" s="124"/>
    </row>
    <row r="50" spans="1:9" ht="12" thickTop="1">
      <c r="A50" s="38" t="s">
        <v>895</v>
      </c>
      <c r="B50" s="2"/>
      <c r="C50" s="41">
        <f>C49+C31</f>
        <v>187235.11000000002</v>
      </c>
      <c r="D50" s="41">
        <f>D49+D31</f>
        <v>0</v>
      </c>
      <c r="E50" s="41">
        <f>E49+E31</f>
        <v>8129.6</v>
      </c>
      <c r="F50" s="41">
        <f>F49+F31</f>
        <v>0</v>
      </c>
      <c r="G50" s="41">
        <f>G49+G31</f>
        <v>0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479678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69.81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0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0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383.74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453.55</v>
      </c>
      <c r="D61" s="130">
        <f>SUM(D56:D60)</f>
        <v>0</v>
      </c>
      <c r="E61" s="130">
        <f>SUM(E56:E60)</f>
        <v>0</v>
      </c>
      <c r="F61" s="130">
        <f>SUM(F56:F60)</f>
        <v>0</v>
      </c>
      <c r="G61" s="130">
        <f>SUM(G56:G60)</f>
        <v>0</v>
      </c>
      <c r="H61"/>
      <c r="I61"/>
    </row>
    <row r="62" spans="1:9" ht="12" thickTop="1">
      <c r="A62" s="29" t="s">
        <v>175</v>
      </c>
      <c r="B62" s="6"/>
      <c r="C62" s="22">
        <f>C55+C61</f>
        <v>480131.55</v>
      </c>
      <c r="D62" s="22">
        <f>D55+D61</f>
        <v>0</v>
      </c>
      <c r="E62" s="22">
        <f>E55+E61</f>
        <v>0</v>
      </c>
      <c r="F62" s="22">
        <f>F55+F61</f>
        <v>0</v>
      </c>
      <c r="G62" s="22">
        <f>G55+G61</f>
        <v>0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341337.25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226589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295.75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147.04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568369.04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0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0</v>
      </c>
      <c r="D77" s="130">
        <f>SUM(D71:D76)</f>
        <v>0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568369.04</v>
      </c>
      <c r="D80" s="130">
        <f>SUM(D78:D79)+D77+D69</f>
        <v>0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10514.08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19164.84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2667.59</v>
      </c>
      <c r="D87" s="95">
        <f>SUM('DOE25'!G152:G160)</f>
        <v>0</v>
      </c>
      <c r="E87" s="95">
        <f>SUM('DOE25'!H152:H160)</f>
        <v>9571.9399999999987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32346.51</v>
      </c>
      <c r="D90" s="131">
        <f>SUM(D84:D89)</f>
        <v>0</v>
      </c>
      <c r="E90" s="131">
        <f>SUM(E84:E89)</f>
        <v>9571.9399999999987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>
      <c r="A103" s="33" t="s">
        <v>765</v>
      </c>
      <c r="C103" s="86">
        <f>C62+C80+C90+C102</f>
        <v>1080847.1000000001</v>
      </c>
      <c r="D103" s="86">
        <f>D62+D80+D90+D102</f>
        <v>0</v>
      </c>
      <c r="E103" s="86">
        <f>E62+E80+E90+E102</f>
        <v>9571.9399999999987</v>
      </c>
      <c r="F103" s="86">
        <f>F62+F80+F90+F102</f>
        <v>0</v>
      </c>
      <c r="G103" s="86">
        <f>G62+G80+G102</f>
        <v>0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891754.91999999993</v>
      </c>
      <c r="D108" s="24" t="s">
        <v>289</v>
      </c>
      <c r="E108" s="95">
        <f>('DOE25'!L275)+('DOE25'!L294)+('DOE25'!L313)</f>
        <v>18127.570000000003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122988.12</v>
      </c>
      <c r="D109" s="24" t="s">
        <v>289</v>
      </c>
      <c r="E109" s="95">
        <f>('DOE25'!L276)+('DOE25'!L295)+('DOE25'!L314)</f>
        <v>16768.29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0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1014743.0399999999</v>
      </c>
      <c r="D114" s="86">
        <f>SUM(D108:D113)</f>
        <v>0</v>
      </c>
      <c r="E114" s="86">
        <f>SUM(E108:E113)</f>
        <v>34895.86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15965.74</v>
      </c>
      <c r="D117" s="24" t="s">
        <v>289</v>
      </c>
      <c r="E117" s="95">
        <f>+('DOE25'!L280)+('DOE25'!L299)+('DOE25'!L318)</f>
        <v>3915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0</v>
      </c>
      <c r="D118" s="24" t="s">
        <v>289</v>
      </c>
      <c r="E118" s="95">
        <f>+('DOE25'!L281)+('DOE25'!L300)+('DOE25'!L319)</f>
        <v>440.7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87328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0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27481.61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30575.71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0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161351.06</v>
      </c>
      <c r="D127" s="86">
        <f>SUM(D117:D126)</f>
        <v>0</v>
      </c>
      <c r="E127" s="86">
        <f>SUM(E117:E126)</f>
        <v>4355.7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0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>
      <c r="A144" s="33" t="s">
        <v>244</v>
      </c>
      <c r="C144" s="86">
        <f>(C114+C127+C143)</f>
        <v>1176094.0999999999</v>
      </c>
      <c r="D144" s="86">
        <f>(D114+D127+D143)</f>
        <v>0</v>
      </c>
      <c r="E144" s="86">
        <f>(E114+E127+E143)</f>
        <v>39251.56</v>
      </c>
      <c r="F144" s="86">
        <f>(F114+F127+F143)</f>
        <v>0</v>
      </c>
      <c r="G144" s="86">
        <f>(G114+G127+G143)</f>
        <v>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Croydon DOE 25 Revised FY-12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15146</v>
      </c>
    </row>
    <row r="5" spans="1:4">
      <c r="B5" t="s">
        <v>704</v>
      </c>
      <c r="C5" s="179">
        <f>IF('DOE25'!G664+'DOE25'!G669=0,0,ROUND('DOE25'!G671,0))</f>
        <v>0</v>
      </c>
    </row>
    <row r="6" spans="1:4">
      <c r="B6" t="s">
        <v>62</v>
      </c>
      <c r="C6" s="179">
        <f>IF('DOE25'!H664+'DOE25'!H669=0,0,ROUND('DOE25'!H671,0))</f>
        <v>0</v>
      </c>
    </row>
    <row r="7" spans="1:4">
      <c r="B7" t="s">
        <v>705</v>
      </c>
      <c r="C7" s="179">
        <f>IF('DOE25'!I664+'DOE25'!I669=0,0,ROUND('DOE25'!I671,0))</f>
        <v>15146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909882</v>
      </c>
      <c r="D10" s="182">
        <f>ROUND((C10/$C$28)*100,1)</f>
        <v>74.900000000000006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139756</v>
      </c>
      <c r="D11" s="182">
        <f>ROUND((C11/$C$28)*100,1)</f>
        <v>11.5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0</v>
      </c>
      <c r="D13" s="182">
        <f>ROUND((C13/$C$28)*100,1)</f>
        <v>0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19881</v>
      </c>
      <c r="D15" s="182">
        <f t="shared" ref="D15:D27" si="0">ROUND((C15/$C$28)*100,1)</f>
        <v>1.6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441</v>
      </c>
      <c r="D16" s="182">
        <f t="shared" si="0"/>
        <v>0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87328</v>
      </c>
      <c r="D17" s="182">
        <f t="shared" si="0"/>
        <v>7.2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0</v>
      </c>
      <c r="D18" s="182">
        <f t="shared" si="0"/>
        <v>0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27482</v>
      </c>
      <c r="D20" s="182">
        <f t="shared" si="0"/>
        <v>2.2999999999999998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30576</v>
      </c>
      <c r="D21" s="182">
        <f t="shared" si="0"/>
        <v>2.5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0</v>
      </c>
      <c r="D27" s="182">
        <f t="shared" si="0"/>
        <v>0</v>
      </c>
    </row>
    <row r="28" spans="1:4">
      <c r="B28" s="187" t="s">
        <v>723</v>
      </c>
      <c r="C28" s="180">
        <f>SUM(C10:C27)</f>
        <v>1215346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>
      <c r="B30" s="187" t="s">
        <v>729</v>
      </c>
      <c r="C30" s="180">
        <f>SUM(C28:C29)</f>
        <v>1215346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479678</v>
      </c>
      <c r="D35" s="182">
        <f t="shared" ref="D35:D40" si="1">ROUND((C35/$C$41)*100,1)</f>
        <v>44</v>
      </c>
    </row>
    <row r="36" spans="1:4">
      <c r="B36" s="185" t="s">
        <v>743</v>
      </c>
      <c r="C36" s="179">
        <f>SUM('DOE25'!F111:J111)-SUM('DOE25'!G96:G109)+('DOE25'!F173+'DOE25'!F174+'DOE25'!I173+'DOE25'!I174)-C35</f>
        <v>453.54999999998836</v>
      </c>
      <c r="D36" s="182">
        <f t="shared" si="1"/>
        <v>0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568222</v>
      </c>
      <c r="D37" s="182">
        <f t="shared" si="1"/>
        <v>52.1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147</v>
      </c>
      <c r="D38" s="182">
        <f t="shared" si="1"/>
        <v>0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41918</v>
      </c>
      <c r="D39" s="182">
        <f t="shared" si="1"/>
        <v>3.8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1090418.55</v>
      </c>
      <c r="D41" s="184">
        <f>SUM(D35:D40)</f>
        <v>99.899999999999991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>
      <c r="A2" s="296" t="s">
        <v>767</v>
      </c>
      <c r="B2" s="297"/>
      <c r="C2" s="297"/>
      <c r="D2" s="297"/>
      <c r="E2" s="297"/>
      <c r="F2" s="290" t="str">
        <f>'DOE25'!A2</f>
        <v>Croydon DOE 25 Revised FY-12</v>
      </c>
      <c r="G2" s="291"/>
      <c r="H2" s="291"/>
      <c r="I2" s="291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8"/>
      <c r="AB29" s="208"/>
      <c r="AC29" s="293"/>
      <c r="AD29" s="293"/>
      <c r="AE29" s="293"/>
      <c r="AF29" s="293"/>
      <c r="AG29" s="293"/>
      <c r="AH29" s="293"/>
      <c r="AI29" s="293"/>
      <c r="AJ29" s="293"/>
      <c r="AK29" s="293"/>
      <c r="AL29" s="293"/>
      <c r="AM29" s="293"/>
      <c r="AN29" s="208"/>
      <c r="AO29" s="208"/>
      <c r="AP29" s="293"/>
      <c r="AQ29" s="293"/>
      <c r="AR29" s="293"/>
      <c r="AS29" s="293"/>
      <c r="AT29" s="293"/>
      <c r="AU29" s="293"/>
      <c r="AV29" s="293"/>
      <c r="AW29" s="293"/>
      <c r="AX29" s="293"/>
      <c r="AY29" s="293"/>
      <c r="AZ29" s="293"/>
      <c r="BA29" s="208"/>
      <c r="BB29" s="208"/>
      <c r="BC29" s="293"/>
      <c r="BD29" s="293"/>
      <c r="BE29" s="293"/>
      <c r="BF29" s="293"/>
      <c r="BG29" s="293"/>
      <c r="BH29" s="293"/>
      <c r="BI29" s="293"/>
      <c r="BJ29" s="293"/>
      <c r="BK29" s="293"/>
      <c r="BL29" s="293"/>
      <c r="BM29" s="293"/>
      <c r="BN29" s="208"/>
      <c r="BO29" s="208"/>
      <c r="BP29" s="293"/>
      <c r="BQ29" s="293"/>
      <c r="BR29" s="293"/>
      <c r="BS29" s="293"/>
      <c r="BT29" s="293"/>
      <c r="BU29" s="293"/>
      <c r="BV29" s="293"/>
      <c r="BW29" s="293"/>
      <c r="BX29" s="293"/>
      <c r="BY29" s="293"/>
      <c r="BZ29" s="293"/>
      <c r="CA29" s="208"/>
      <c r="CB29" s="208"/>
      <c r="CC29" s="293"/>
      <c r="CD29" s="293"/>
      <c r="CE29" s="293"/>
      <c r="CF29" s="293"/>
      <c r="CG29" s="293"/>
      <c r="CH29" s="293"/>
      <c r="CI29" s="293"/>
      <c r="CJ29" s="293"/>
      <c r="CK29" s="293"/>
      <c r="CL29" s="293"/>
      <c r="CM29" s="293"/>
      <c r="CN29" s="208"/>
      <c r="CO29" s="208"/>
      <c r="CP29" s="293"/>
      <c r="CQ29" s="293"/>
      <c r="CR29" s="293"/>
      <c r="CS29" s="293"/>
      <c r="CT29" s="293"/>
      <c r="CU29" s="293"/>
      <c r="CV29" s="293"/>
      <c r="CW29" s="293"/>
      <c r="CX29" s="293"/>
      <c r="CY29" s="293"/>
      <c r="CZ29" s="293"/>
      <c r="DA29" s="208"/>
      <c r="DB29" s="208"/>
      <c r="DC29" s="293"/>
      <c r="DD29" s="293"/>
      <c r="DE29" s="293"/>
      <c r="DF29" s="293"/>
      <c r="DG29" s="293"/>
      <c r="DH29" s="293"/>
      <c r="DI29" s="293"/>
      <c r="DJ29" s="293"/>
      <c r="DK29" s="293"/>
      <c r="DL29" s="293"/>
      <c r="DM29" s="293"/>
      <c r="DN29" s="208"/>
      <c r="DO29" s="208"/>
      <c r="DP29" s="293"/>
      <c r="DQ29" s="293"/>
      <c r="DR29" s="293"/>
      <c r="DS29" s="293"/>
      <c r="DT29" s="293"/>
      <c r="DU29" s="293"/>
      <c r="DV29" s="293"/>
      <c r="DW29" s="293"/>
      <c r="DX29" s="293"/>
      <c r="DY29" s="293"/>
      <c r="DZ29" s="293"/>
      <c r="EA29" s="208"/>
      <c r="EB29" s="208"/>
      <c r="EC29" s="293"/>
      <c r="ED29" s="293"/>
      <c r="EE29" s="293"/>
      <c r="EF29" s="293"/>
      <c r="EG29" s="293"/>
      <c r="EH29" s="293"/>
      <c r="EI29" s="293"/>
      <c r="EJ29" s="293"/>
      <c r="EK29" s="293"/>
      <c r="EL29" s="293"/>
      <c r="EM29" s="293"/>
      <c r="EN29" s="208"/>
      <c r="EO29" s="208"/>
      <c r="EP29" s="293"/>
      <c r="EQ29" s="293"/>
      <c r="ER29" s="293"/>
      <c r="ES29" s="293"/>
      <c r="ET29" s="293"/>
      <c r="EU29" s="293"/>
      <c r="EV29" s="293"/>
      <c r="EW29" s="293"/>
      <c r="EX29" s="293"/>
      <c r="EY29" s="293"/>
      <c r="EZ29" s="293"/>
      <c r="FA29" s="208"/>
      <c r="FB29" s="208"/>
      <c r="FC29" s="293"/>
      <c r="FD29" s="293"/>
      <c r="FE29" s="293"/>
      <c r="FF29" s="293"/>
      <c r="FG29" s="293"/>
      <c r="FH29" s="293"/>
      <c r="FI29" s="293"/>
      <c r="FJ29" s="293"/>
      <c r="FK29" s="293"/>
      <c r="FL29" s="293"/>
      <c r="FM29" s="293"/>
      <c r="FN29" s="208"/>
      <c r="FO29" s="208"/>
      <c r="FP29" s="293"/>
      <c r="FQ29" s="293"/>
      <c r="FR29" s="293"/>
      <c r="FS29" s="293"/>
      <c r="FT29" s="293"/>
      <c r="FU29" s="293"/>
      <c r="FV29" s="293"/>
      <c r="FW29" s="293"/>
      <c r="FX29" s="293"/>
      <c r="FY29" s="293"/>
      <c r="FZ29" s="293"/>
      <c r="GA29" s="208"/>
      <c r="GB29" s="208"/>
      <c r="GC29" s="293"/>
      <c r="GD29" s="293"/>
      <c r="GE29" s="293"/>
      <c r="GF29" s="293"/>
      <c r="GG29" s="293"/>
      <c r="GH29" s="293"/>
      <c r="GI29" s="293"/>
      <c r="GJ29" s="293"/>
      <c r="GK29" s="293"/>
      <c r="GL29" s="293"/>
      <c r="GM29" s="293"/>
      <c r="GN29" s="208"/>
      <c r="GO29" s="208"/>
      <c r="GP29" s="293"/>
      <c r="GQ29" s="293"/>
      <c r="GR29" s="293"/>
      <c r="GS29" s="293"/>
      <c r="GT29" s="293"/>
      <c r="GU29" s="293"/>
      <c r="GV29" s="293"/>
      <c r="GW29" s="293"/>
      <c r="GX29" s="293"/>
      <c r="GY29" s="293"/>
      <c r="GZ29" s="293"/>
      <c r="HA29" s="208"/>
      <c r="HB29" s="208"/>
      <c r="HC29" s="293"/>
      <c r="HD29" s="293"/>
      <c r="HE29" s="293"/>
      <c r="HF29" s="293"/>
      <c r="HG29" s="293"/>
      <c r="HH29" s="293"/>
      <c r="HI29" s="293"/>
      <c r="HJ29" s="293"/>
      <c r="HK29" s="293"/>
      <c r="HL29" s="293"/>
      <c r="HM29" s="293"/>
      <c r="HN29" s="208"/>
      <c r="HO29" s="208"/>
      <c r="HP29" s="293"/>
      <c r="HQ29" s="293"/>
      <c r="HR29" s="293"/>
      <c r="HS29" s="293"/>
      <c r="HT29" s="293"/>
      <c r="HU29" s="293"/>
      <c r="HV29" s="293"/>
      <c r="HW29" s="293"/>
      <c r="HX29" s="293"/>
      <c r="HY29" s="293"/>
      <c r="HZ29" s="293"/>
      <c r="IA29" s="208"/>
      <c r="IB29" s="208"/>
      <c r="IC29" s="293"/>
      <c r="ID29" s="293"/>
      <c r="IE29" s="293"/>
      <c r="IF29" s="293"/>
      <c r="IG29" s="293"/>
      <c r="IH29" s="293"/>
      <c r="II29" s="293"/>
      <c r="IJ29" s="293"/>
      <c r="IK29" s="293"/>
      <c r="IL29" s="293"/>
      <c r="IM29" s="293"/>
      <c r="IN29" s="208"/>
      <c r="IO29" s="208"/>
      <c r="IP29" s="293"/>
      <c r="IQ29" s="293"/>
      <c r="IR29" s="293"/>
      <c r="IS29" s="293"/>
      <c r="IT29" s="293"/>
      <c r="IU29" s="293"/>
      <c r="IV29" s="293"/>
    </row>
    <row r="30" spans="1:256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8"/>
      <c r="AB30" s="208"/>
      <c r="AC30" s="293"/>
      <c r="AD30" s="293"/>
      <c r="AE30" s="293"/>
      <c r="AF30" s="293"/>
      <c r="AG30" s="293"/>
      <c r="AH30" s="293"/>
      <c r="AI30" s="293"/>
      <c r="AJ30" s="293"/>
      <c r="AK30" s="293"/>
      <c r="AL30" s="293"/>
      <c r="AM30" s="293"/>
      <c r="AN30" s="208"/>
      <c r="AO30" s="208"/>
      <c r="AP30" s="293"/>
      <c r="AQ30" s="293"/>
      <c r="AR30" s="293"/>
      <c r="AS30" s="293"/>
      <c r="AT30" s="293"/>
      <c r="AU30" s="293"/>
      <c r="AV30" s="293"/>
      <c r="AW30" s="293"/>
      <c r="AX30" s="293"/>
      <c r="AY30" s="293"/>
      <c r="AZ30" s="293"/>
      <c r="BA30" s="208"/>
      <c r="BB30" s="208"/>
      <c r="BC30" s="293"/>
      <c r="BD30" s="293"/>
      <c r="BE30" s="293"/>
      <c r="BF30" s="293"/>
      <c r="BG30" s="293"/>
      <c r="BH30" s="293"/>
      <c r="BI30" s="293"/>
      <c r="BJ30" s="293"/>
      <c r="BK30" s="293"/>
      <c r="BL30" s="293"/>
      <c r="BM30" s="293"/>
      <c r="BN30" s="208"/>
      <c r="BO30" s="208"/>
      <c r="BP30" s="293"/>
      <c r="BQ30" s="293"/>
      <c r="BR30" s="293"/>
      <c r="BS30" s="293"/>
      <c r="BT30" s="293"/>
      <c r="BU30" s="293"/>
      <c r="BV30" s="293"/>
      <c r="BW30" s="293"/>
      <c r="BX30" s="293"/>
      <c r="BY30" s="293"/>
      <c r="BZ30" s="293"/>
      <c r="CA30" s="208"/>
      <c r="CB30" s="208"/>
      <c r="CC30" s="293"/>
      <c r="CD30" s="293"/>
      <c r="CE30" s="293"/>
      <c r="CF30" s="293"/>
      <c r="CG30" s="293"/>
      <c r="CH30" s="293"/>
      <c r="CI30" s="293"/>
      <c r="CJ30" s="293"/>
      <c r="CK30" s="293"/>
      <c r="CL30" s="293"/>
      <c r="CM30" s="293"/>
      <c r="CN30" s="208"/>
      <c r="CO30" s="208"/>
      <c r="CP30" s="293"/>
      <c r="CQ30" s="293"/>
      <c r="CR30" s="293"/>
      <c r="CS30" s="293"/>
      <c r="CT30" s="293"/>
      <c r="CU30" s="293"/>
      <c r="CV30" s="293"/>
      <c r="CW30" s="293"/>
      <c r="CX30" s="293"/>
      <c r="CY30" s="293"/>
      <c r="CZ30" s="293"/>
      <c r="DA30" s="208"/>
      <c r="DB30" s="208"/>
      <c r="DC30" s="293"/>
      <c r="DD30" s="293"/>
      <c r="DE30" s="293"/>
      <c r="DF30" s="293"/>
      <c r="DG30" s="293"/>
      <c r="DH30" s="293"/>
      <c r="DI30" s="293"/>
      <c r="DJ30" s="293"/>
      <c r="DK30" s="293"/>
      <c r="DL30" s="293"/>
      <c r="DM30" s="293"/>
      <c r="DN30" s="208"/>
      <c r="DO30" s="208"/>
      <c r="DP30" s="293"/>
      <c r="DQ30" s="293"/>
      <c r="DR30" s="293"/>
      <c r="DS30" s="293"/>
      <c r="DT30" s="293"/>
      <c r="DU30" s="293"/>
      <c r="DV30" s="293"/>
      <c r="DW30" s="293"/>
      <c r="DX30" s="293"/>
      <c r="DY30" s="293"/>
      <c r="DZ30" s="293"/>
      <c r="EA30" s="208"/>
      <c r="EB30" s="208"/>
      <c r="EC30" s="293"/>
      <c r="ED30" s="293"/>
      <c r="EE30" s="293"/>
      <c r="EF30" s="293"/>
      <c r="EG30" s="293"/>
      <c r="EH30" s="293"/>
      <c r="EI30" s="293"/>
      <c r="EJ30" s="293"/>
      <c r="EK30" s="293"/>
      <c r="EL30" s="293"/>
      <c r="EM30" s="293"/>
      <c r="EN30" s="208"/>
      <c r="EO30" s="208"/>
      <c r="EP30" s="293"/>
      <c r="EQ30" s="293"/>
      <c r="ER30" s="293"/>
      <c r="ES30" s="293"/>
      <c r="ET30" s="293"/>
      <c r="EU30" s="293"/>
      <c r="EV30" s="293"/>
      <c r="EW30" s="293"/>
      <c r="EX30" s="293"/>
      <c r="EY30" s="293"/>
      <c r="EZ30" s="293"/>
      <c r="FA30" s="208"/>
      <c r="FB30" s="208"/>
      <c r="FC30" s="293"/>
      <c r="FD30" s="293"/>
      <c r="FE30" s="293"/>
      <c r="FF30" s="293"/>
      <c r="FG30" s="293"/>
      <c r="FH30" s="293"/>
      <c r="FI30" s="293"/>
      <c r="FJ30" s="293"/>
      <c r="FK30" s="293"/>
      <c r="FL30" s="293"/>
      <c r="FM30" s="293"/>
      <c r="FN30" s="208"/>
      <c r="FO30" s="208"/>
      <c r="FP30" s="293"/>
      <c r="FQ30" s="293"/>
      <c r="FR30" s="293"/>
      <c r="FS30" s="293"/>
      <c r="FT30" s="293"/>
      <c r="FU30" s="293"/>
      <c r="FV30" s="293"/>
      <c r="FW30" s="293"/>
      <c r="FX30" s="293"/>
      <c r="FY30" s="293"/>
      <c r="FZ30" s="293"/>
      <c r="GA30" s="208"/>
      <c r="GB30" s="208"/>
      <c r="GC30" s="293"/>
      <c r="GD30" s="293"/>
      <c r="GE30" s="293"/>
      <c r="GF30" s="293"/>
      <c r="GG30" s="293"/>
      <c r="GH30" s="293"/>
      <c r="GI30" s="293"/>
      <c r="GJ30" s="293"/>
      <c r="GK30" s="293"/>
      <c r="GL30" s="293"/>
      <c r="GM30" s="293"/>
      <c r="GN30" s="208"/>
      <c r="GO30" s="208"/>
      <c r="GP30" s="293"/>
      <c r="GQ30" s="293"/>
      <c r="GR30" s="293"/>
      <c r="GS30" s="293"/>
      <c r="GT30" s="293"/>
      <c r="GU30" s="293"/>
      <c r="GV30" s="293"/>
      <c r="GW30" s="293"/>
      <c r="GX30" s="293"/>
      <c r="GY30" s="293"/>
      <c r="GZ30" s="293"/>
      <c r="HA30" s="208"/>
      <c r="HB30" s="208"/>
      <c r="HC30" s="293"/>
      <c r="HD30" s="293"/>
      <c r="HE30" s="293"/>
      <c r="HF30" s="293"/>
      <c r="HG30" s="293"/>
      <c r="HH30" s="293"/>
      <c r="HI30" s="293"/>
      <c r="HJ30" s="293"/>
      <c r="HK30" s="293"/>
      <c r="HL30" s="293"/>
      <c r="HM30" s="293"/>
      <c r="HN30" s="208"/>
      <c r="HO30" s="208"/>
      <c r="HP30" s="293"/>
      <c r="HQ30" s="293"/>
      <c r="HR30" s="293"/>
      <c r="HS30" s="293"/>
      <c r="HT30" s="293"/>
      <c r="HU30" s="293"/>
      <c r="HV30" s="293"/>
      <c r="HW30" s="293"/>
      <c r="HX30" s="293"/>
      <c r="HY30" s="293"/>
      <c r="HZ30" s="293"/>
      <c r="IA30" s="208"/>
      <c r="IB30" s="208"/>
      <c r="IC30" s="293"/>
      <c r="ID30" s="293"/>
      <c r="IE30" s="293"/>
      <c r="IF30" s="293"/>
      <c r="IG30" s="293"/>
      <c r="IH30" s="293"/>
      <c r="II30" s="293"/>
      <c r="IJ30" s="293"/>
      <c r="IK30" s="293"/>
      <c r="IL30" s="293"/>
      <c r="IM30" s="293"/>
      <c r="IN30" s="208"/>
      <c r="IO30" s="208"/>
      <c r="IP30" s="293"/>
      <c r="IQ30" s="293"/>
      <c r="IR30" s="293"/>
      <c r="IS30" s="293"/>
      <c r="IT30" s="293"/>
      <c r="IU30" s="293"/>
      <c r="IV30" s="293"/>
    </row>
    <row r="31" spans="1:256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8"/>
      <c r="AB31" s="208"/>
      <c r="AC31" s="293"/>
      <c r="AD31" s="293"/>
      <c r="AE31" s="293"/>
      <c r="AF31" s="293"/>
      <c r="AG31" s="293"/>
      <c r="AH31" s="293"/>
      <c r="AI31" s="293"/>
      <c r="AJ31" s="293"/>
      <c r="AK31" s="293"/>
      <c r="AL31" s="293"/>
      <c r="AM31" s="293"/>
      <c r="AN31" s="208"/>
      <c r="AO31" s="208"/>
      <c r="AP31" s="293"/>
      <c r="AQ31" s="293"/>
      <c r="AR31" s="293"/>
      <c r="AS31" s="293"/>
      <c r="AT31" s="293"/>
      <c r="AU31" s="293"/>
      <c r="AV31" s="293"/>
      <c r="AW31" s="293"/>
      <c r="AX31" s="293"/>
      <c r="AY31" s="293"/>
      <c r="AZ31" s="293"/>
      <c r="BA31" s="208"/>
      <c r="BB31" s="208"/>
      <c r="BC31" s="293"/>
      <c r="BD31" s="293"/>
      <c r="BE31" s="293"/>
      <c r="BF31" s="293"/>
      <c r="BG31" s="293"/>
      <c r="BH31" s="293"/>
      <c r="BI31" s="293"/>
      <c r="BJ31" s="293"/>
      <c r="BK31" s="293"/>
      <c r="BL31" s="293"/>
      <c r="BM31" s="293"/>
      <c r="BN31" s="208"/>
      <c r="BO31" s="208"/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/>
      <c r="CA31" s="208"/>
      <c r="CB31" s="208"/>
      <c r="CC31" s="293"/>
      <c r="CD31" s="293"/>
      <c r="CE31" s="293"/>
      <c r="CF31" s="293"/>
      <c r="CG31" s="293"/>
      <c r="CH31" s="293"/>
      <c r="CI31" s="293"/>
      <c r="CJ31" s="293"/>
      <c r="CK31" s="293"/>
      <c r="CL31" s="293"/>
      <c r="CM31" s="293"/>
      <c r="CN31" s="208"/>
      <c r="CO31" s="208"/>
      <c r="CP31" s="293"/>
      <c r="CQ31" s="293"/>
      <c r="CR31" s="293"/>
      <c r="CS31" s="293"/>
      <c r="CT31" s="293"/>
      <c r="CU31" s="293"/>
      <c r="CV31" s="293"/>
      <c r="CW31" s="293"/>
      <c r="CX31" s="293"/>
      <c r="CY31" s="293"/>
      <c r="CZ31" s="293"/>
      <c r="DA31" s="208"/>
      <c r="DB31" s="208"/>
      <c r="DC31" s="293"/>
      <c r="DD31" s="293"/>
      <c r="DE31" s="293"/>
      <c r="DF31" s="293"/>
      <c r="DG31" s="293"/>
      <c r="DH31" s="293"/>
      <c r="DI31" s="293"/>
      <c r="DJ31" s="293"/>
      <c r="DK31" s="293"/>
      <c r="DL31" s="293"/>
      <c r="DM31" s="293"/>
      <c r="DN31" s="208"/>
      <c r="DO31" s="208"/>
      <c r="DP31" s="293"/>
      <c r="DQ31" s="293"/>
      <c r="DR31" s="293"/>
      <c r="DS31" s="293"/>
      <c r="DT31" s="293"/>
      <c r="DU31" s="293"/>
      <c r="DV31" s="293"/>
      <c r="DW31" s="293"/>
      <c r="DX31" s="293"/>
      <c r="DY31" s="293"/>
      <c r="DZ31" s="293"/>
      <c r="EA31" s="208"/>
      <c r="EB31" s="208"/>
      <c r="EC31" s="293"/>
      <c r="ED31" s="293"/>
      <c r="EE31" s="293"/>
      <c r="EF31" s="293"/>
      <c r="EG31" s="293"/>
      <c r="EH31" s="293"/>
      <c r="EI31" s="293"/>
      <c r="EJ31" s="293"/>
      <c r="EK31" s="293"/>
      <c r="EL31" s="293"/>
      <c r="EM31" s="293"/>
      <c r="EN31" s="208"/>
      <c r="EO31" s="208"/>
      <c r="EP31" s="293"/>
      <c r="EQ31" s="293"/>
      <c r="ER31" s="293"/>
      <c r="ES31" s="293"/>
      <c r="ET31" s="293"/>
      <c r="EU31" s="293"/>
      <c r="EV31" s="293"/>
      <c r="EW31" s="293"/>
      <c r="EX31" s="293"/>
      <c r="EY31" s="293"/>
      <c r="EZ31" s="293"/>
      <c r="FA31" s="208"/>
      <c r="FB31" s="208"/>
      <c r="FC31" s="293"/>
      <c r="FD31" s="293"/>
      <c r="FE31" s="293"/>
      <c r="FF31" s="293"/>
      <c r="FG31" s="293"/>
      <c r="FH31" s="293"/>
      <c r="FI31" s="293"/>
      <c r="FJ31" s="293"/>
      <c r="FK31" s="293"/>
      <c r="FL31" s="293"/>
      <c r="FM31" s="293"/>
      <c r="FN31" s="208"/>
      <c r="FO31" s="208"/>
      <c r="FP31" s="293"/>
      <c r="FQ31" s="293"/>
      <c r="FR31" s="293"/>
      <c r="FS31" s="293"/>
      <c r="FT31" s="293"/>
      <c r="FU31" s="293"/>
      <c r="FV31" s="293"/>
      <c r="FW31" s="293"/>
      <c r="FX31" s="293"/>
      <c r="FY31" s="293"/>
      <c r="FZ31" s="293"/>
      <c r="GA31" s="208"/>
      <c r="GB31" s="208"/>
      <c r="GC31" s="293"/>
      <c r="GD31" s="293"/>
      <c r="GE31" s="293"/>
      <c r="GF31" s="293"/>
      <c r="GG31" s="293"/>
      <c r="GH31" s="293"/>
      <c r="GI31" s="293"/>
      <c r="GJ31" s="293"/>
      <c r="GK31" s="293"/>
      <c r="GL31" s="293"/>
      <c r="GM31" s="293"/>
      <c r="GN31" s="208"/>
      <c r="GO31" s="208"/>
      <c r="GP31" s="293"/>
      <c r="GQ31" s="293"/>
      <c r="GR31" s="293"/>
      <c r="GS31" s="293"/>
      <c r="GT31" s="293"/>
      <c r="GU31" s="293"/>
      <c r="GV31" s="293"/>
      <c r="GW31" s="293"/>
      <c r="GX31" s="293"/>
      <c r="GY31" s="293"/>
      <c r="GZ31" s="293"/>
      <c r="HA31" s="208"/>
      <c r="HB31" s="208"/>
      <c r="HC31" s="293"/>
      <c r="HD31" s="293"/>
      <c r="HE31" s="293"/>
      <c r="HF31" s="293"/>
      <c r="HG31" s="293"/>
      <c r="HH31" s="293"/>
      <c r="HI31" s="293"/>
      <c r="HJ31" s="293"/>
      <c r="HK31" s="293"/>
      <c r="HL31" s="293"/>
      <c r="HM31" s="293"/>
      <c r="HN31" s="208"/>
      <c r="HO31" s="208"/>
      <c r="HP31" s="293"/>
      <c r="HQ31" s="293"/>
      <c r="HR31" s="293"/>
      <c r="HS31" s="293"/>
      <c r="HT31" s="293"/>
      <c r="HU31" s="293"/>
      <c r="HV31" s="293"/>
      <c r="HW31" s="293"/>
      <c r="HX31" s="293"/>
      <c r="HY31" s="293"/>
      <c r="HZ31" s="293"/>
      <c r="IA31" s="208"/>
      <c r="IB31" s="208"/>
      <c r="IC31" s="293"/>
      <c r="ID31" s="293"/>
      <c r="IE31" s="293"/>
      <c r="IF31" s="293"/>
      <c r="IG31" s="293"/>
      <c r="IH31" s="293"/>
      <c r="II31" s="293"/>
      <c r="IJ31" s="293"/>
      <c r="IK31" s="293"/>
      <c r="IL31" s="293"/>
      <c r="IM31" s="293"/>
      <c r="IN31" s="208"/>
      <c r="IO31" s="208"/>
      <c r="IP31" s="293"/>
      <c r="IQ31" s="293"/>
      <c r="IR31" s="293"/>
      <c r="IS31" s="293"/>
      <c r="IT31" s="293"/>
      <c r="IU31" s="293"/>
      <c r="IV31" s="293"/>
    </row>
    <row r="32" spans="1:256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8"/>
      <c r="AB38" s="208"/>
      <c r="AC38" s="293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08"/>
      <c r="AO38" s="208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08"/>
      <c r="BB38" s="208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  <c r="BN38" s="208"/>
      <c r="BO38" s="208"/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08"/>
      <c r="CB38" s="208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08"/>
      <c r="CO38" s="208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08"/>
      <c r="DB38" s="208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3"/>
      <c r="DN38" s="208"/>
      <c r="DO38" s="208"/>
      <c r="DP38" s="293"/>
      <c r="DQ38" s="293"/>
      <c r="DR38" s="293"/>
      <c r="DS38" s="293"/>
      <c r="DT38" s="293"/>
      <c r="DU38" s="293"/>
      <c r="DV38" s="293"/>
      <c r="DW38" s="293"/>
      <c r="DX38" s="293"/>
      <c r="DY38" s="293"/>
      <c r="DZ38" s="293"/>
      <c r="EA38" s="208"/>
      <c r="EB38" s="208"/>
      <c r="EC38" s="293"/>
      <c r="ED38" s="293"/>
      <c r="EE38" s="293"/>
      <c r="EF38" s="293"/>
      <c r="EG38" s="293"/>
      <c r="EH38" s="293"/>
      <c r="EI38" s="293"/>
      <c r="EJ38" s="293"/>
      <c r="EK38" s="293"/>
      <c r="EL38" s="293"/>
      <c r="EM38" s="293"/>
      <c r="EN38" s="208"/>
      <c r="EO38" s="208"/>
      <c r="EP38" s="293"/>
      <c r="EQ38" s="293"/>
      <c r="ER38" s="293"/>
      <c r="ES38" s="293"/>
      <c r="ET38" s="293"/>
      <c r="EU38" s="293"/>
      <c r="EV38" s="293"/>
      <c r="EW38" s="293"/>
      <c r="EX38" s="293"/>
      <c r="EY38" s="293"/>
      <c r="EZ38" s="293"/>
      <c r="FA38" s="208"/>
      <c r="FB38" s="208"/>
      <c r="FC38" s="293"/>
      <c r="FD38" s="293"/>
      <c r="FE38" s="293"/>
      <c r="FF38" s="293"/>
      <c r="FG38" s="293"/>
      <c r="FH38" s="293"/>
      <c r="FI38" s="293"/>
      <c r="FJ38" s="293"/>
      <c r="FK38" s="293"/>
      <c r="FL38" s="293"/>
      <c r="FM38" s="293"/>
      <c r="FN38" s="208"/>
      <c r="FO38" s="208"/>
      <c r="FP38" s="293"/>
      <c r="FQ38" s="293"/>
      <c r="FR38" s="293"/>
      <c r="FS38" s="293"/>
      <c r="FT38" s="293"/>
      <c r="FU38" s="293"/>
      <c r="FV38" s="293"/>
      <c r="FW38" s="293"/>
      <c r="FX38" s="293"/>
      <c r="FY38" s="293"/>
      <c r="FZ38" s="293"/>
      <c r="GA38" s="208"/>
      <c r="GB38" s="208"/>
      <c r="GC38" s="293"/>
      <c r="GD38" s="293"/>
      <c r="GE38" s="293"/>
      <c r="GF38" s="293"/>
      <c r="GG38" s="293"/>
      <c r="GH38" s="293"/>
      <c r="GI38" s="293"/>
      <c r="GJ38" s="293"/>
      <c r="GK38" s="293"/>
      <c r="GL38" s="293"/>
      <c r="GM38" s="293"/>
      <c r="GN38" s="208"/>
      <c r="GO38" s="208"/>
      <c r="GP38" s="293"/>
      <c r="GQ38" s="293"/>
      <c r="GR38" s="293"/>
      <c r="GS38" s="293"/>
      <c r="GT38" s="293"/>
      <c r="GU38" s="293"/>
      <c r="GV38" s="293"/>
      <c r="GW38" s="293"/>
      <c r="GX38" s="293"/>
      <c r="GY38" s="293"/>
      <c r="GZ38" s="293"/>
      <c r="HA38" s="208"/>
      <c r="HB38" s="208"/>
      <c r="HC38" s="293"/>
      <c r="HD38" s="293"/>
      <c r="HE38" s="293"/>
      <c r="HF38" s="293"/>
      <c r="HG38" s="293"/>
      <c r="HH38" s="293"/>
      <c r="HI38" s="293"/>
      <c r="HJ38" s="293"/>
      <c r="HK38" s="293"/>
      <c r="HL38" s="293"/>
      <c r="HM38" s="293"/>
      <c r="HN38" s="208"/>
      <c r="HO38" s="208"/>
      <c r="HP38" s="293"/>
      <c r="HQ38" s="293"/>
      <c r="HR38" s="293"/>
      <c r="HS38" s="293"/>
      <c r="HT38" s="293"/>
      <c r="HU38" s="293"/>
      <c r="HV38" s="293"/>
      <c r="HW38" s="293"/>
      <c r="HX38" s="293"/>
      <c r="HY38" s="293"/>
      <c r="HZ38" s="293"/>
      <c r="IA38" s="208"/>
      <c r="IB38" s="208"/>
      <c r="IC38" s="293"/>
      <c r="ID38" s="293"/>
      <c r="IE38" s="293"/>
      <c r="IF38" s="293"/>
      <c r="IG38" s="293"/>
      <c r="IH38" s="293"/>
      <c r="II38" s="293"/>
      <c r="IJ38" s="293"/>
      <c r="IK38" s="293"/>
      <c r="IL38" s="293"/>
      <c r="IM38" s="293"/>
      <c r="IN38" s="208"/>
      <c r="IO38" s="208"/>
      <c r="IP38" s="293"/>
      <c r="IQ38" s="293"/>
      <c r="IR38" s="293"/>
      <c r="IS38" s="293"/>
      <c r="IT38" s="293"/>
      <c r="IU38" s="293"/>
      <c r="IV38" s="293"/>
    </row>
    <row r="39" spans="1:256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8"/>
      <c r="AB39" s="208"/>
      <c r="AC39" s="293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08"/>
      <c r="AO39" s="208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08"/>
      <c r="BB39" s="208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  <c r="BN39" s="208"/>
      <c r="BO39" s="208"/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08"/>
      <c r="CB39" s="208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08"/>
      <c r="CO39" s="208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08"/>
      <c r="DB39" s="208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3"/>
      <c r="DN39" s="208"/>
      <c r="DO39" s="208"/>
      <c r="DP39" s="293"/>
      <c r="DQ39" s="293"/>
      <c r="DR39" s="293"/>
      <c r="DS39" s="293"/>
      <c r="DT39" s="293"/>
      <c r="DU39" s="293"/>
      <c r="DV39" s="293"/>
      <c r="DW39" s="293"/>
      <c r="DX39" s="293"/>
      <c r="DY39" s="293"/>
      <c r="DZ39" s="293"/>
      <c r="EA39" s="208"/>
      <c r="EB39" s="208"/>
      <c r="EC39" s="293"/>
      <c r="ED39" s="293"/>
      <c r="EE39" s="293"/>
      <c r="EF39" s="293"/>
      <c r="EG39" s="293"/>
      <c r="EH39" s="293"/>
      <c r="EI39" s="293"/>
      <c r="EJ39" s="293"/>
      <c r="EK39" s="293"/>
      <c r="EL39" s="293"/>
      <c r="EM39" s="293"/>
      <c r="EN39" s="208"/>
      <c r="EO39" s="208"/>
      <c r="EP39" s="293"/>
      <c r="EQ39" s="293"/>
      <c r="ER39" s="293"/>
      <c r="ES39" s="293"/>
      <c r="ET39" s="293"/>
      <c r="EU39" s="293"/>
      <c r="EV39" s="293"/>
      <c r="EW39" s="293"/>
      <c r="EX39" s="293"/>
      <c r="EY39" s="293"/>
      <c r="EZ39" s="293"/>
      <c r="FA39" s="208"/>
      <c r="FB39" s="208"/>
      <c r="FC39" s="293"/>
      <c r="FD39" s="293"/>
      <c r="FE39" s="293"/>
      <c r="FF39" s="293"/>
      <c r="FG39" s="293"/>
      <c r="FH39" s="293"/>
      <c r="FI39" s="293"/>
      <c r="FJ39" s="293"/>
      <c r="FK39" s="293"/>
      <c r="FL39" s="293"/>
      <c r="FM39" s="293"/>
      <c r="FN39" s="208"/>
      <c r="FO39" s="208"/>
      <c r="FP39" s="293"/>
      <c r="FQ39" s="293"/>
      <c r="FR39" s="293"/>
      <c r="FS39" s="293"/>
      <c r="FT39" s="293"/>
      <c r="FU39" s="293"/>
      <c r="FV39" s="293"/>
      <c r="FW39" s="293"/>
      <c r="FX39" s="293"/>
      <c r="FY39" s="293"/>
      <c r="FZ39" s="293"/>
      <c r="GA39" s="208"/>
      <c r="GB39" s="208"/>
      <c r="GC39" s="293"/>
      <c r="GD39" s="293"/>
      <c r="GE39" s="293"/>
      <c r="GF39" s="293"/>
      <c r="GG39" s="293"/>
      <c r="GH39" s="293"/>
      <c r="GI39" s="293"/>
      <c r="GJ39" s="293"/>
      <c r="GK39" s="293"/>
      <c r="GL39" s="293"/>
      <c r="GM39" s="293"/>
      <c r="GN39" s="208"/>
      <c r="GO39" s="208"/>
      <c r="GP39" s="293"/>
      <c r="GQ39" s="293"/>
      <c r="GR39" s="293"/>
      <c r="GS39" s="293"/>
      <c r="GT39" s="293"/>
      <c r="GU39" s="293"/>
      <c r="GV39" s="293"/>
      <c r="GW39" s="293"/>
      <c r="GX39" s="293"/>
      <c r="GY39" s="293"/>
      <c r="GZ39" s="293"/>
      <c r="HA39" s="208"/>
      <c r="HB39" s="208"/>
      <c r="HC39" s="293"/>
      <c r="HD39" s="293"/>
      <c r="HE39" s="293"/>
      <c r="HF39" s="293"/>
      <c r="HG39" s="293"/>
      <c r="HH39" s="293"/>
      <c r="HI39" s="293"/>
      <c r="HJ39" s="293"/>
      <c r="HK39" s="293"/>
      <c r="HL39" s="293"/>
      <c r="HM39" s="293"/>
      <c r="HN39" s="208"/>
      <c r="HO39" s="208"/>
      <c r="HP39" s="293"/>
      <c r="HQ39" s="293"/>
      <c r="HR39" s="293"/>
      <c r="HS39" s="293"/>
      <c r="HT39" s="293"/>
      <c r="HU39" s="293"/>
      <c r="HV39" s="293"/>
      <c r="HW39" s="293"/>
      <c r="HX39" s="293"/>
      <c r="HY39" s="293"/>
      <c r="HZ39" s="293"/>
      <c r="IA39" s="208"/>
      <c r="IB39" s="208"/>
      <c r="IC39" s="293"/>
      <c r="ID39" s="293"/>
      <c r="IE39" s="293"/>
      <c r="IF39" s="293"/>
      <c r="IG39" s="293"/>
      <c r="IH39" s="293"/>
      <c r="II39" s="293"/>
      <c r="IJ39" s="293"/>
      <c r="IK39" s="293"/>
      <c r="IL39" s="293"/>
      <c r="IM39" s="293"/>
      <c r="IN39" s="208"/>
      <c r="IO39" s="208"/>
      <c r="IP39" s="293"/>
      <c r="IQ39" s="293"/>
      <c r="IR39" s="293"/>
      <c r="IS39" s="293"/>
      <c r="IT39" s="293"/>
      <c r="IU39" s="293"/>
      <c r="IV39" s="293"/>
    </row>
    <row r="40" spans="1:256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8"/>
      <c r="AB40" s="208"/>
      <c r="AC40" s="293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08"/>
      <c r="AO40" s="208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08"/>
      <c r="BB40" s="208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  <c r="BN40" s="208"/>
      <c r="BO40" s="208"/>
      <c r="BP40" s="293"/>
      <c r="BQ40" s="293"/>
      <c r="BR40" s="293"/>
      <c r="BS40" s="293"/>
      <c r="BT40" s="293"/>
      <c r="BU40" s="293"/>
      <c r="BV40" s="293"/>
      <c r="BW40" s="293"/>
      <c r="BX40" s="293"/>
      <c r="BY40" s="293"/>
      <c r="BZ40" s="293"/>
      <c r="CA40" s="208"/>
      <c r="CB40" s="208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08"/>
      <c r="CO40" s="208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08"/>
      <c r="DB40" s="208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3"/>
      <c r="DN40" s="208"/>
      <c r="DO40" s="208"/>
      <c r="DP40" s="293"/>
      <c r="DQ40" s="293"/>
      <c r="DR40" s="293"/>
      <c r="DS40" s="293"/>
      <c r="DT40" s="293"/>
      <c r="DU40" s="293"/>
      <c r="DV40" s="293"/>
      <c r="DW40" s="293"/>
      <c r="DX40" s="293"/>
      <c r="DY40" s="293"/>
      <c r="DZ40" s="293"/>
      <c r="EA40" s="208"/>
      <c r="EB40" s="208"/>
      <c r="EC40" s="293"/>
      <c r="ED40" s="293"/>
      <c r="EE40" s="293"/>
      <c r="EF40" s="293"/>
      <c r="EG40" s="293"/>
      <c r="EH40" s="293"/>
      <c r="EI40" s="293"/>
      <c r="EJ40" s="293"/>
      <c r="EK40" s="293"/>
      <c r="EL40" s="293"/>
      <c r="EM40" s="293"/>
      <c r="EN40" s="208"/>
      <c r="EO40" s="208"/>
      <c r="EP40" s="293"/>
      <c r="EQ40" s="293"/>
      <c r="ER40" s="293"/>
      <c r="ES40" s="293"/>
      <c r="ET40" s="293"/>
      <c r="EU40" s="293"/>
      <c r="EV40" s="293"/>
      <c r="EW40" s="293"/>
      <c r="EX40" s="293"/>
      <c r="EY40" s="293"/>
      <c r="EZ40" s="293"/>
      <c r="FA40" s="208"/>
      <c r="FB40" s="208"/>
      <c r="FC40" s="293"/>
      <c r="FD40" s="293"/>
      <c r="FE40" s="293"/>
      <c r="FF40" s="293"/>
      <c r="FG40" s="293"/>
      <c r="FH40" s="293"/>
      <c r="FI40" s="293"/>
      <c r="FJ40" s="293"/>
      <c r="FK40" s="293"/>
      <c r="FL40" s="293"/>
      <c r="FM40" s="293"/>
      <c r="FN40" s="208"/>
      <c r="FO40" s="208"/>
      <c r="FP40" s="293"/>
      <c r="FQ40" s="293"/>
      <c r="FR40" s="293"/>
      <c r="FS40" s="293"/>
      <c r="FT40" s="293"/>
      <c r="FU40" s="293"/>
      <c r="FV40" s="293"/>
      <c r="FW40" s="293"/>
      <c r="FX40" s="293"/>
      <c r="FY40" s="293"/>
      <c r="FZ40" s="293"/>
      <c r="GA40" s="208"/>
      <c r="GB40" s="208"/>
      <c r="GC40" s="293"/>
      <c r="GD40" s="293"/>
      <c r="GE40" s="293"/>
      <c r="GF40" s="293"/>
      <c r="GG40" s="293"/>
      <c r="GH40" s="293"/>
      <c r="GI40" s="293"/>
      <c r="GJ40" s="293"/>
      <c r="GK40" s="293"/>
      <c r="GL40" s="293"/>
      <c r="GM40" s="293"/>
      <c r="GN40" s="208"/>
      <c r="GO40" s="208"/>
      <c r="GP40" s="293"/>
      <c r="GQ40" s="293"/>
      <c r="GR40" s="293"/>
      <c r="GS40" s="293"/>
      <c r="GT40" s="293"/>
      <c r="GU40" s="293"/>
      <c r="GV40" s="293"/>
      <c r="GW40" s="293"/>
      <c r="GX40" s="293"/>
      <c r="GY40" s="293"/>
      <c r="GZ40" s="293"/>
      <c r="HA40" s="208"/>
      <c r="HB40" s="208"/>
      <c r="HC40" s="293"/>
      <c r="HD40" s="293"/>
      <c r="HE40" s="293"/>
      <c r="HF40" s="293"/>
      <c r="HG40" s="293"/>
      <c r="HH40" s="293"/>
      <c r="HI40" s="293"/>
      <c r="HJ40" s="293"/>
      <c r="HK40" s="293"/>
      <c r="HL40" s="293"/>
      <c r="HM40" s="293"/>
      <c r="HN40" s="208"/>
      <c r="HO40" s="208"/>
      <c r="HP40" s="293"/>
      <c r="HQ40" s="293"/>
      <c r="HR40" s="293"/>
      <c r="HS40" s="293"/>
      <c r="HT40" s="293"/>
      <c r="HU40" s="293"/>
      <c r="HV40" s="293"/>
      <c r="HW40" s="293"/>
      <c r="HX40" s="293"/>
      <c r="HY40" s="293"/>
      <c r="HZ40" s="293"/>
      <c r="IA40" s="208"/>
      <c r="IB40" s="208"/>
      <c r="IC40" s="293"/>
      <c r="ID40" s="293"/>
      <c r="IE40" s="293"/>
      <c r="IF40" s="293"/>
      <c r="IG40" s="293"/>
      <c r="IH40" s="293"/>
      <c r="II40" s="293"/>
      <c r="IJ40" s="293"/>
      <c r="IK40" s="293"/>
      <c r="IL40" s="293"/>
      <c r="IM40" s="293"/>
      <c r="IN40" s="208"/>
      <c r="IO40" s="208"/>
      <c r="IP40" s="293"/>
      <c r="IQ40" s="293"/>
      <c r="IR40" s="293"/>
      <c r="IS40" s="293"/>
      <c r="IT40" s="293"/>
      <c r="IU40" s="293"/>
      <c r="IV40" s="293"/>
    </row>
    <row r="41" spans="1:256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85" t="s">
        <v>848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F0A" sheet="1" objects="1" scenarios="1"/>
  <mergeCells count="223"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2012-10-19T16:57:31Z</cp:lastPrinted>
  <dcterms:created xsi:type="dcterms:W3CDTF">1997-12-04T19:04:30Z</dcterms:created>
  <dcterms:modified xsi:type="dcterms:W3CDTF">2012-11-21T14:25:26Z</dcterms:modified>
</cp:coreProperties>
</file>